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3/Växtskydd/Sprutjournaler/"/>
    </mc:Choice>
  </mc:AlternateContent>
  <xr:revisionPtr revIDLastSave="124" documentId="8_{4BA0CDE4-C89B-024B-920F-4440D4A311B4}" xr6:coauthVersionLast="47" xr6:coauthVersionMax="47" xr10:uidLastSave="{F6DEA777-CA7B-4B49-965C-15170B12F506}"/>
  <bookViews>
    <workbookView xWindow="28680" yWindow="-120" windowWidth="29040" windowHeight="15840" activeTab="3" xr2:uid="{1D52B03D-C3AD-4F38-9390-28F956190D95}"/>
  </bookViews>
  <sheets>
    <sheet name="Spr1" sheetId="4" r:id="rId1"/>
    <sheet name="Spr2" sheetId="9" r:id="rId2"/>
    <sheet name="Spr3" sheetId="8" r:id="rId3"/>
    <sheet name="Spr4" sheetId="11" r:id="rId4"/>
    <sheet name="Blad1" sheetId="10" r:id="rId5"/>
    <sheet name="Ogräsräkning 1" sheetId="3" r:id="rId6"/>
    <sheet name="Ogräsräkning 2" sheetId="5" r:id="rId7"/>
    <sheet name="Ogräsräkning 3" sheetId="7" r:id="rId8"/>
  </sheets>
  <externalReferences>
    <externalReference r:id="rId9"/>
  </externalReferences>
  <definedNames>
    <definedName name="_xlnm.Print_Area" localSheetId="5">'Ogräsräkning 1'!$B$1:$J$58</definedName>
    <definedName name="_xlnm.Print_Area" localSheetId="6">'Ogräsräkning 2'!$B$1:$J$58</definedName>
    <definedName name="_xlnm.Print_Area" localSheetId="7">'Ogräsräkning 3'!$B$1:$J$58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11" l="1"/>
  <c r="H36" i="11"/>
  <c r="G36" i="11"/>
  <c r="A36" i="11"/>
  <c r="I35" i="11"/>
  <c r="H35" i="11"/>
  <c r="G35" i="11"/>
  <c r="A35" i="11"/>
  <c r="I34" i="11"/>
  <c r="H34" i="11"/>
  <c r="G34" i="11"/>
  <c r="A34" i="11"/>
  <c r="I33" i="11"/>
  <c r="H33" i="11"/>
  <c r="G33" i="11"/>
  <c r="A33" i="11"/>
  <c r="I32" i="11"/>
  <c r="H32" i="11"/>
  <c r="G32" i="11"/>
  <c r="A32" i="11"/>
  <c r="I31" i="11"/>
  <c r="H31" i="11"/>
  <c r="G31" i="11"/>
  <c r="A31" i="11"/>
  <c r="I30" i="11"/>
  <c r="H30" i="11"/>
  <c r="G30" i="11"/>
  <c r="A30" i="11"/>
  <c r="I29" i="11"/>
  <c r="H29" i="11"/>
  <c r="G29" i="11"/>
  <c r="A2" i="11"/>
  <c r="A10" i="11"/>
  <c r="A11" i="11"/>
  <c r="A12" i="11"/>
  <c r="A13" i="11"/>
  <c r="A7" i="11"/>
  <c r="A15" i="11"/>
  <c r="A16" i="11"/>
  <c r="A17" i="11"/>
  <c r="A18" i="11"/>
  <c r="A19" i="11"/>
  <c r="A20" i="11"/>
  <c r="A21" i="11"/>
  <c r="A22" i="11"/>
  <c r="A23" i="11"/>
  <c r="A14" i="11"/>
  <c r="A25" i="11"/>
  <c r="A24" i="11" s="1"/>
  <c r="A1" i="11" s="1"/>
  <c r="A29" i="11"/>
  <c r="I28" i="11"/>
  <c r="H28" i="11"/>
  <c r="G28" i="11"/>
  <c r="A28" i="11"/>
  <c r="A27" i="11"/>
  <c r="F26" i="11"/>
  <c r="A26" i="11"/>
  <c r="F12" i="11"/>
  <c r="J20" i="11"/>
  <c r="J19" i="11"/>
  <c r="J13" i="11"/>
  <c r="F8" i="11"/>
  <c r="F7" i="11"/>
  <c r="F11" i="11"/>
  <c r="J18" i="11"/>
  <c r="J17" i="11"/>
  <c r="J15" i="11"/>
  <c r="J14" i="11"/>
  <c r="J12" i="11"/>
  <c r="J11" i="11"/>
  <c r="B11" i="11"/>
  <c r="C9" i="11"/>
  <c r="E6" i="11"/>
  <c r="L3" i="11"/>
  <c r="I36" i="9"/>
  <c r="H36" i="9"/>
  <c r="G36" i="9"/>
  <c r="A36" i="9"/>
  <c r="I35" i="9"/>
  <c r="H35" i="9"/>
  <c r="G35" i="9"/>
  <c r="A35" i="9"/>
  <c r="I34" i="9"/>
  <c r="H34" i="9"/>
  <c r="G34" i="9"/>
  <c r="F7" i="9"/>
  <c r="A34" i="9"/>
  <c r="I33" i="9"/>
  <c r="H33" i="9"/>
  <c r="G33" i="9"/>
  <c r="A33" i="9"/>
  <c r="A25" i="9"/>
  <c r="A29" i="9"/>
  <c r="A30" i="9"/>
  <c r="A31" i="9"/>
  <c r="A32" i="9"/>
  <c r="A24" i="9"/>
  <c r="I32" i="9"/>
  <c r="H32" i="9"/>
  <c r="G32" i="9"/>
  <c r="I31" i="9"/>
  <c r="H31" i="9"/>
  <c r="G31" i="9"/>
  <c r="I30" i="9"/>
  <c r="H30" i="9"/>
  <c r="G30" i="9"/>
  <c r="I29" i="9"/>
  <c r="H29" i="9"/>
  <c r="G29" i="9"/>
  <c r="I28" i="9"/>
  <c r="H28" i="9"/>
  <c r="G28" i="9"/>
  <c r="A28" i="9"/>
  <c r="A27" i="9"/>
  <c r="F26" i="9"/>
  <c r="A26" i="9"/>
  <c r="A23" i="9"/>
  <c r="A22" i="9"/>
  <c r="A21" i="9"/>
  <c r="A20" i="9"/>
  <c r="A19" i="9"/>
  <c r="A18" i="9"/>
  <c r="A17" i="9"/>
  <c r="A15" i="9"/>
  <c r="A16" i="9"/>
  <c r="A14" i="9"/>
  <c r="J15" i="9"/>
  <c r="J14" i="9"/>
  <c r="J13" i="9"/>
  <c r="A13" i="9"/>
  <c r="J12" i="9"/>
  <c r="F12" i="9"/>
  <c r="J19" i="9"/>
  <c r="J20" i="9"/>
  <c r="A12" i="9"/>
  <c r="J11" i="9"/>
  <c r="A11" i="9"/>
  <c r="A10" i="9"/>
  <c r="A7" i="9"/>
  <c r="F8" i="9"/>
  <c r="F11" i="9"/>
  <c r="E6" i="9"/>
  <c r="A2" i="9"/>
  <c r="C1" i="9"/>
  <c r="L3" i="9" s="1"/>
  <c r="I36" i="8"/>
  <c r="H36" i="8"/>
  <c r="G36" i="8"/>
  <c r="A36" i="8"/>
  <c r="I35" i="8"/>
  <c r="H35" i="8"/>
  <c r="G35" i="8"/>
  <c r="A35" i="8"/>
  <c r="I34" i="8"/>
  <c r="H34" i="8"/>
  <c r="G34" i="8"/>
  <c r="A34" i="8"/>
  <c r="I33" i="8"/>
  <c r="H33" i="8"/>
  <c r="G33" i="8"/>
  <c r="A33" i="8"/>
  <c r="I32" i="8"/>
  <c r="H32" i="8"/>
  <c r="G32" i="8"/>
  <c r="A32" i="8"/>
  <c r="I31" i="8"/>
  <c r="H31" i="8"/>
  <c r="G31" i="8"/>
  <c r="A31" i="8"/>
  <c r="I30" i="8"/>
  <c r="H30" i="8"/>
  <c r="G30" i="8"/>
  <c r="C9" i="8"/>
  <c r="A30" i="8"/>
  <c r="I29" i="8"/>
  <c r="H29" i="8"/>
  <c r="G29" i="8"/>
  <c r="F7" i="8"/>
  <c r="J13" i="8"/>
  <c r="F8" i="8"/>
  <c r="F11" i="8"/>
  <c r="A29" i="8"/>
  <c r="I28" i="8"/>
  <c r="H28" i="8"/>
  <c r="G28" i="8"/>
  <c r="A28" i="8"/>
  <c r="A27" i="8"/>
  <c r="F26" i="8"/>
  <c r="A26" i="8"/>
  <c r="A25" i="8"/>
  <c r="A24" i="8"/>
  <c r="A23" i="8"/>
  <c r="A22" i="8"/>
  <c r="A21" i="8"/>
  <c r="A20" i="8"/>
  <c r="A19" i="8"/>
  <c r="A18" i="8"/>
  <c r="A17" i="8"/>
  <c r="A16" i="8"/>
  <c r="J15" i="8"/>
  <c r="A15" i="8"/>
  <c r="A14" i="8"/>
  <c r="J14" i="8"/>
  <c r="A13" i="8"/>
  <c r="J12" i="8"/>
  <c r="F12" i="8"/>
  <c r="J20" i="8"/>
  <c r="A12" i="8"/>
  <c r="A10" i="8"/>
  <c r="A11" i="8"/>
  <c r="A7" i="8"/>
  <c r="J11" i="8"/>
  <c r="E6" i="8"/>
  <c r="A2" i="8"/>
  <c r="L3" i="8"/>
  <c r="O151" i="7"/>
  <c r="O150" i="7"/>
  <c r="O149" i="7"/>
  <c r="O148" i="7"/>
  <c r="O147" i="7"/>
  <c r="O146" i="7"/>
  <c r="O145" i="7"/>
  <c r="O144" i="7"/>
  <c r="O143" i="7"/>
  <c r="O142" i="7"/>
  <c r="O141" i="7"/>
  <c r="O140" i="7"/>
  <c r="O139" i="7"/>
  <c r="O138" i="7"/>
  <c r="O137" i="7"/>
  <c r="O136" i="7"/>
  <c r="O135" i="7"/>
  <c r="O134" i="7"/>
  <c r="O133" i="7"/>
  <c r="O132" i="7"/>
  <c r="O131" i="7"/>
  <c r="O130" i="7"/>
  <c r="O129" i="7"/>
  <c r="O128" i="7"/>
  <c r="O127" i="7"/>
  <c r="O126" i="7"/>
  <c r="O125" i="7"/>
  <c r="O124" i="7"/>
  <c r="O123" i="7"/>
  <c r="O122" i="7"/>
  <c r="O121" i="7"/>
  <c r="O120" i="7"/>
  <c r="O119" i="7"/>
  <c r="O118" i="7"/>
  <c r="O117" i="7"/>
  <c r="O116" i="7"/>
  <c r="O115" i="7"/>
  <c r="O114" i="7"/>
  <c r="O113" i="7"/>
  <c r="O112" i="7"/>
  <c r="O111" i="7"/>
  <c r="O110" i="7"/>
  <c r="O109" i="7"/>
  <c r="O108" i="7"/>
  <c r="O107" i="7"/>
  <c r="O106" i="7"/>
  <c r="O105" i="7"/>
  <c r="O104" i="7"/>
  <c r="O103" i="7"/>
  <c r="O102" i="7"/>
  <c r="O101" i="7"/>
  <c r="O100" i="7"/>
  <c r="O99" i="7"/>
  <c r="O98" i="7"/>
  <c r="O97" i="7"/>
  <c r="O96" i="7"/>
  <c r="O95" i="7"/>
  <c r="O94" i="7"/>
  <c r="O93" i="7"/>
  <c r="O92" i="7"/>
  <c r="O91" i="7"/>
  <c r="O90" i="7"/>
  <c r="O89" i="7"/>
  <c r="O88" i="7"/>
  <c r="O87" i="7"/>
  <c r="O86" i="7"/>
  <c r="O85" i="7"/>
  <c r="O84" i="7"/>
  <c r="O83" i="7"/>
  <c r="O82" i="7"/>
  <c r="O81" i="7"/>
  <c r="O80" i="7"/>
  <c r="O79" i="7"/>
  <c r="O78" i="7"/>
  <c r="O77" i="7"/>
  <c r="O76" i="7"/>
  <c r="O75" i="7"/>
  <c r="O74" i="7"/>
  <c r="O73" i="7"/>
  <c r="O72" i="7"/>
  <c r="O71" i="7"/>
  <c r="O70" i="7"/>
  <c r="O69" i="7"/>
  <c r="O68" i="7"/>
  <c r="O67" i="7"/>
  <c r="O66" i="7"/>
  <c r="O65" i="7"/>
  <c r="O64" i="7"/>
  <c r="O63" i="7"/>
  <c r="O62" i="7"/>
  <c r="O61" i="7"/>
  <c r="O60" i="7"/>
  <c r="O59" i="7"/>
  <c r="O58" i="7"/>
  <c r="A58" i="7"/>
  <c r="O57" i="7"/>
  <c r="O56" i="7"/>
  <c r="O55" i="7"/>
  <c r="M55" i="7"/>
  <c r="K55" i="7"/>
  <c r="L55" i="7"/>
  <c r="O54" i="7"/>
  <c r="M54" i="7"/>
  <c r="K54" i="7"/>
  <c r="L54" i="7"/>
  <c r="O53" i="7"/>
  <c r="M53" i="7"/>
  <c r="K53" i="7"/>
  <c r="L53" i="7"/>
  <c r="O52" i="7"/>
  <c r="N52" i="7"/>
  <c r="M52" i="7"/>
  <c r="K52" i="7"/>
  <c r="L52" i="7"/>
  <c r="O51" i="7"/>
  <c r="A51" i="7"/>
  <c r="A53" i="7"/>
  <c r="O50" i="7"/>
  <c r="M50" i="7"/>
  <c r="K50" i="7"/>
  <c r="L50" i="7"/>
  <c r="O49" i="7"/>
  <c r="M49" i="7"/>
  <c r="K49" i="7"/>
  <c r="L49" i="7"/>
  <c r="O48" i="7"/>
  <c r="M48" i="7"/>
  <c r="L48" i="7"/>
  <c r="K48" i="7"/>
  <c r="O47" i="7"/>
  <c r="N47" i="7"/>
  <c r="M47" i="7"/>
  <c r="K47" i="7"/>
  <c r="L47" i="7"/>
  <c r="A47" i="7"/>
  <c r="O46" i="7"/>
  <c r="A46" i="7"/>
  <c r="A49" i="7"/>
  <c r="O45" i="7"/>
  <c r="M45" i="7"/>
  <c r="L45" i="7"/>
  <c r="K45" i="7"/>
  <c r="O44" i="7"/>
  <c r="M44" i="7"/>
  <c r="K44" i="7"/>
  <c r="L44" i="7"/>
  <c r="O43" i="7"/>
  <c r="M43" i="7"/>
  <c r="K43" i="7"/>
  <c r="L43" i="7"/>
  <c r="O42" i="7"/>
  <c r="N42" i="7"/>
  <c r="M42" i="7"/>
  <c r="L42" i="7"/>
  <c r="K42" i="7"/>
  <c r="O41" i="7"/>
  <c r="A41" i="7"/>
  <c r="O40" i="7"/>
  <c r="M40" i="7"/>
  <c r="K40" i="7"/>
  <c r="L40" i="7"/>
  <c r="O39" i="7"/>
  <c r="M39" i="7"/>
  <c r="K39" i="7"/>
  <c r="L39" i="7"/>
  <c r="O38" i="7"/>
  <c r="M38" i="7"/>
  <c r="K38" i="7"/>
  <c r="L38" i="7"/>
  <c r="O37" i="7"/>
  <c r="N37" i="7"/>
  <c r="M37" i="7"/>
  <c r="K37" i="7"/>
  <c r="L37" i="7"/>
  <c r="O36" i="7"/>
  <c r="A36" i="7"/>
  <c r="A39" i="7"/>
  <c r="O35" i="7"/>
  <c r="M35" i="7"/>
  <c r="L35" i="7"/>
  <c r="K35" i="7"/>
  <c r="O34" i="7"/>
  <c r="M34" i="7"/>
  <c r="L34" i="7"/>
  <c r="K34" i="7"/>
  <c r="O33" i="7"/>
  <c r="M33" i="7"/>
  <c r="L33" i="7"/>
  <c r="A34" i="7"/>
  <c r="K33" i="7"/>
  <c r="O32" i="7"/>
  <c r="N32" i="7"/>
  <c r="M32" i="7"/>
  <c r="L32" i="7"/>
  <c r="K32" i="7"/>
  <c r="A32" i="7"/>
  <c r="O31" i="7"/>
  <c r="A31" i="7"/>
  <c r="A33" i="7"/>
  <c r="O30" i="7"/>
  <c r="M30" i="7"/>
  <c r="L30" i="7"/>
  <c r="K30" i="7"/>
  <c r="O29" i="7"/>
  <c r="M29" i="7"/>
  <c r="K29" i="7"/>
  <c r="L29" i="7"/>
  <c r="O28" i="7"/>
  <c r="M28" i="7"/>
  <c r="K28" i="7"/>
  <c r="L28" i="7"/>
  <c r="O27" i="7"/>
  <c r="N27" i="7"/>
  <c r="M27" i="7"/>
  <c r="L27" i="7"/>
  <c r="K27" i="7"/>
  <c r="O26" i="7"/>
  <c r="A26" i="7"/>
  <c r="O25" i="7"/>
  <c r="M25" i="7"/>
  <c r="K25" i="7"/>
  <c r="L25" i="7"/>
  <c r="O24" i="7"/>
  <c r="M24" i="7"/>
  <c r="K24" i="7"/>
  <c r="L24" i="7"/>
  <c r="O23" i="7"/>
  <c r="M23" i="7"/>
  <c r="L23" i="7"/>
  <c r="K23" i="7"/>
  <c r="O22" i="7"/>
  <c r="N22" i="7"/>
  <c r="M22" i="7"/>
  <c r="K22" i="7"/>
  <c r="L22" i="7"/>
  <c r="O21" i="7"/>
  <c r="A21" i="7"/>
  <c r="O20" i="7"/>
  <c r="M20" i="7"/>
  <c r="L20" i="7"/>
  <c r="K20" i="7"/>
  <c r="O19" i="7"/>
  <c r="M19" i="7"/>
  <c r="L19" i="7"/>
  <c r="K19" i="7"/>
  <c r="O18" i="7"/>
  <c r="M18" i="7"/>
  <c r="L18" i="7"/>
  <c r="K18" i="7"/>
  <c r="O17" i="7"/>
  <c r="N17" i="7"/>
  <c r="M17" i="7"/>
  <c r="L17" i="7"/>
  <c r="K17" i="7"/>
  <c r="A17" i="7"/>
  <c r="O16" i="7"/>
  <c r="A16" i="7"/>
  <c r="A18" i="7"/>
  <c r="O15" i="7"/>
  <c r="O14" i="7"/>
  <c r="O13" i="7"/>
  <c r="O12" i="7"/>
  <c r="O11" i="7"/>
  <c r="O10" i="7"/>
  <c r="O9" i="7"/>
  <c r="O8" i="7"/>
  <c r="O7" i="7"/>
  <c r="O6" i="7"/>
  <c r="O5" i="7"/>
  <c r="O4" i="7"/>
  <c r="O3" i="7"/>
  <c r="L3" i="7"/>
  <c r="M3" i="7"/>
  <c r="O2" i="7"/>
  <c r="L2" i="7"/>
  <c r="J2" i="7"/>
  <c r="B1" i="7" s="1"/>
  <c r="G1" i="7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A58" i="5"/>
  <c r="O57" i="5"/>
  <c r="O56" i="5"/>
  <c r="O55" i="5"/>
  <c r="M55" i="5"/>
  <c r="K55" i="5"/>
  <c r="L55" i="5"/>
  <c r="O54" i="5"/>
  <c r="M54" i="5"/>
  <c r="K54" i="5"/>
  <c r="L54" i="5"/>
  <c r="O53" i="5"/>
  <c r="M53" i="5"/>
  <c r="K53" i="5"/>
  <c r="L53" i="5"/>
  <c r="O52" i="5"/>
  <c r="N52" i="5"/>
  <c r="M52" i="5"/>
  <c r="K52" i="5"/>
  <c r="L52" i="5"/>
  <c r="A52" i="5"/>
  <c r="O51" i="5"/>
  <c r="A51" i="5"/>
  <c r="A53" i="5"/>
  <c r="O50" i="5"/>
  <c r="M50" i="5"/>
  <c r="K50" i="5"/>
  <c r="L50" i="5"/>
  <c r="O49" i="5"/>
  <c r="M49" i="5"/>
  <c r="K49" i="5"/>
  <c r="L49" i="5"/>
  <c r="O48" i="5"/>
  <c r="M48" i="5"/>
  <c r="K48" i="5"/>
  <c r="L48" i="5"/>
  <c r="O47" i="5"/>
  <c r="N47" i="5"/>
  <c r="M47" i="5"/>
  <c r="K47" i="5"/>
  <c r="L47" i="5"/>
  <c r="O46" i="5"/>
  <c r="A46" i="5"/>
  <c r="A49" i="5"/>
  <c r="O45" i="5"/>
  <c r="M45" i="5"/>
  <c r="L45" i="5"/>
  <c r="K45" i="5"/>
  <c r="O44" i="5"/>
  <c r="M44" i="5"/>
  <c r="L44" i="5"/>
  <c r="K44" i="5"/>
  <c r="O43" i="5"/>
  <c r="M43" i="5"/>
  <c r="K43" i="5"/>
  <c r="L43" i="5"/>
  <c r="O42" i="5"/>
  <c r="N42" i="5"/>
  <c r="M42" i="5"/>
  <c r="L42" i="5"/>
  <c r="K42" i="5"/>
  <c r="O41" i="5"/>
  <c r="A41" i="5"/>
  <c r="O40" i="5"/>
  <c r="M40" i="5"/>
  <c r="K40" i="5"/>
  <c r="L40" i="5"/>
  <c r="O39" i="5"/>
  <c r="M39" i="5"/>
  <c r="K39" i="5"/>
  <c r="L39" i="5"/>
  <c r="O38" i="5"/>
  <c r="M38" i="5"/>
  <c r="K38" i="5"/>
  <c r="L38" i="5"/>
  <c r="O37" i="5"/>
  <c r="N37" i="5"/>
  <c r="M37" i="5"/>
  <c r="K37" i="5"/>
  <c r="L37" i="5"/>
  <c r="O36" i="5"/>
  <c r="A36" i="5"/>
  <c r="O35" i="5"/>
  <c r="M35" i="5"/>
  <c r="K35" i="5"/>
  <c r="L35" i="5"/>
  <c r="O34" i="5"/>
  <c r="M34" i="5"/>
  <c r="K34" i="5"/>
  <c r="L34" i="5"/>
  <c r="O33" i="5"/>
  <c r="M33" i="5"/>
  <c r="L33" i="5"/>
  <c r="K33" i="5"/>
  <c r="O32" i="5"/>
  <c r="N32" i="5"/>
  <c r="M32" i="5"/>
  <c r="K32" i="5"/>
  <c r="L32" i="5"/>
  <c r="A34" i="5"/>
  <c r="A32" i="5"/>
  <c r="A35" i="5"/>
  <c r="O31" i="5"/>
  <c r="A31" i="5"/>
  <c r="A33" i="5"/>
  <c r="O30" i="5"/>
  <c r="M30" i="5"/>
  <c r="L30" i="5"/>
  <c r="K30" i="5"/>
  <c r="O29" i="5"/>
  <c r="M29" i="5"/>
  <c r="K29" i="5"/>
  <c r="L29" i="5"/>
  <c r="O28" i="5"/>
  <c r="M28" i="5"/>
  <c r="K28" i="5"/>
  <c r="L28" i="5"/>
  <c r="O27" i="5"/>
  <c r="N27" i="5"/>
  <c r="M27" i="5"/>
  <c r="L27" i="5"/>
  <c r="A29" i="5"/>
  <c r="K27" i="5"/>
  <c r="O26" i="5"/>
  <c r="A26" i="5"/>
  <c r="O25" i="5"/>
  <c r="M25" i="5"/>
  <c r="K25" i="5"/>
  <c r="L25" i="5"/>
  <c r="O24" i="5"/>
  <c r="M24" i="5"/>
  <c r="K24" i="5"/>
  <c r="L24" i="5"/>
  <c r="O23" i="5"/>
  <c r="M23" i="5"/>
  <c r="K23" i="5"/>
  <c r="L23" i="5"/>
  <c r="O22" i="5"/>
  <c r="N22" i="5"/>
  <c r="M22" i="5"/>
  <c r="K22" i="5"/>
  <c r="L22" i="5"/>
  <c r="O21" i="5"/>
  <c r="A21" i="5"/>
  <c r="O20" i="5"/>
  <c r="M20" i="5"/>
  <c r="K20" i="5"/>
  <c r="L20" i="5"/>
  <c r="O19" i="5"/>
  <c r="M19" i="5"/>
  <c r="L19" i="5"/>
  <c r="K19" i="5"/>
  <c r="O18" i="5"/>
  <c r="M18" i="5"/>
  <c r="L18" i="5"/>
  <c r="K18" i="5"/>
  <c r="O17" i="5"/>
  <c r="N17" i="5"/>
  <c r="M17" i="5"/>
  <c r="K17" i="5"/>
  <c r="L17" i="5"/>
  <c r="A17" i="5"/>
  <c r="O16" i="5"/>
  <c r="A16" i="5"/>
  <c r="A18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L2" i="5"/>
  <c r="J2" i="5"/>
  <c r="B1" i="5" s="1"/>
  <c r="G1" i="5"/>
  <c r="I36" i="4"/>
  <c r="H36" i="4"/>
  <c r="G36" i="4"/>
  <c r="A36" i="4"/>
  <c r="I35" i="4"/>
  <c r="H35" i="4"/>
  <c r="G35" i="4"/>
  <c r="A35" i="4"/>
  <c r="I34" i="4"/>
  <c r="H34" i="4"/>
  <c r="G34" i="4"/>
  <c r="A34" i="4"/>
  <c r="I33" i="4"/>
  <c r="H33" i="4"/>
  <c r="G33" i="4"/>
  <c r="A33" i="4"/>
  <c r="A25" i="4"/>
  <c r="A29" i="4"/>
  <c r="A30" i="4"/>
  <c r="A31" i="4"/>
  <c r="A32" i="4"/>
  <c r="I32" i="4"/>
  <c r="H32" i="4"/>
  <c r="G32" i="4"/>
  <c r="I31" i="4"/>
  <c r="H31" i="4"/>
  <c r="G31" i="4"/>
  <c r="I30" i="4"/>
  <c r="H30" i="4"/>
  <c r="G30" i="4"/>
  <c r="I29" i="4"/>
  <c r="H29" i="4"/>
  <c r="G29" i="4"/>
  <c r="I28" i="4"/>
  <c r="H28" i="4"/>
  <c r="G28" i="4"/>
  <c r="A28" i="4"/>
  <c r="A27" i="4"/>
  <c r="F26" i="4"/>
  <c r="A26" i="4"/>
  <c r="A23" i="4"/>
  <c r="A22" i="4"/>
  <c r="A21" i="4"/>
  <c r="A20" i="4"/>
  <c r="A19" i="4"/>
  <c r="A18" i="4"/>
  <c r="A17" i="4"/>
  <c r="A16" i="4"/>
  <c r="J15" i="4"/>
  <c r="A15" i="4"/>
  <c r="A14" i="4"/>
  <c r="J14" i="4"/>
  <c r="J13" i="4"/>
  <c r="A13" i="4"/>
  <c r="J12" i="4"/>
  <c r="F12" i="4"/>
  <c r="J19" i="4"/>
  <c r="A12" i="4"/>
  <c r="A10" i="4"/>
  <c r="A11" i="4"/>
  <c r="J11" i="4"/>
  <c r="F8" i="4"/>
  <c r="F7" i="4"/>
  <c r="F11" i="4"/>
  <c r="E6" i="4"/>
  <c r="A2" i="4"/>
  <c r="C1" i="4"/>
  <c r="L3" i="4" s="1"/>
  <c r="K17" i="3"/>
  <c r="L17" i="3"/>
  <c r="M17" i="3"/>
  <c r="K18" i="3"/>
  <c r="L18" i="3"/>
  <c r="M18" i="3"/>
  <c r="K19" i="3"/>
  <c r="L19" i="3"/>
  <c r="M19" i="3"/>
  <c r="K20" i="3"/>
  <c r="L20" i="3"/>
  <c r="M20" i="3"/>
  <c r="N17" i="3"/>
  <c r="L2" i="3"/>
  <c r="J2" i="3"/>
  <c r="O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A16" i="3"/>
  <c r="A17" i="3"/>
  <c r="O16" i="3"/>
  <c r="O17" i="3"/>
  <c r="O18" i="3"/>
  <c r="O19" i="3"/>
  <c r="O20" i="3"/>
  <c r="A21" i="3"/>
  <c r="A23" i="3"/>
  <c r="O21" i="3"/>
  <c r="K22" i="3"/>
  <c r="L22" i="3"/>
  <c r="M22" i="3"/>
  <c r="N22" i="3"/>
  <c r="O22" i="3"/>
  <c r="K23" i="3"/>
  <c r="L23" i="3"/>
  <c r="M23" i="3"/>
  <c r="O23" i="3"/>
  <c r="K24" i="3"/>
  <c r="L24" i="3"/>
  <c r="M24" i="3"/>
  <c r="O24" i="3"/>
  <c r="K25" i="3"/>
  <c r="L25" i="3"/>
  <c r="M25" i="3"/>
  <c r="O25" i="3"/>
  <c r="A26" i="3"/>
  <c r="O26" i="3"/>
  <c r="A27" i="3"/>
  <c r="K27" i="3"/>
  <c r="L27" i="3"/>
  <c r="M27" i="3"/>
  <c r="N27" i="3"/>
  <c r="O27" i="3"/>
  <c r="A28" i="3"/>
  <c r="K28" i="3"/>
  <c r="L28" i="3"/>
  <c r="A29" i="3"/>
  <c r="A30" i="3"/>
  <c r="M28" i="3"/>
  <c r="O28" i="3"/>
  <c r="K29" i="3"/>
  <c r="L29" i="3"/>
  <c r="M29" i="3"/>
  <c r="O29" i="3"/>
  <c r="K30" i="3"/>
  <c r="L30" i="3"/>
  <c r="M30" i="3"/>
  <c r="O30" i="3"/>
  <c r="A31" i="3"/>
  <c r="O31" i="3"/>
  <c r="K32" i="3"/>
  <c r="L32" i="3"/>
  <c r="A34" i="3"/>
  <c r="M32" i="3"/>
  <c r="N32" i="3"/>
  <c r="O32" i="3"/>
  <c r="A33" i="3"/>
  <c r="K33" i="3"/>
  <c r="L33" i="3"/>
  <c r="M33" i="3"/>
  <c r="O33" i="3"/>
  <c r="K34" i="3"/>
  <c r="L34" i="3"/>
  <c r="M34" i="3"/>
  <c r="O34" i="3"/>
  <c r="K35" i="3"/>
  <c r="L35" i="3"/>
  <c r="M35" i="3"/>
  <c r="O35" i="3"/>
  <c r="A36" i="3"/>
  <c r="O36" i="3"/>
  <c r="K37" i="3"/>
  <c r="L37" i="3"/>
  <c r="M37" i="3"/>
  <c r="N37" i="3"/>
  <c r="O37" i="3"/>
  <c r="K38" i="3"/>
  <c r="L38" i="3"/>
  <c r="M38" i="3"/>
  <c r="O38" i="3"/>
  <c r="K39" i="3"/>
  <c r="L39" i="3"/>
  <c r="M39" i="3"/>
  <c r="O39" i="3"/>
  <c r="K40" i="3"/>
  <c r="L40" i="3"/>
  <c r="M40" i="3"/>
  <c r="O40" i="3"/>
  <c r="A41" i="3"/>
  <c r="O41" i="3"/>
  <c r="A42" i="3"/>
  <c r="K42" i="3"/>
  <c r="L42" i="3"/>
  <c r="A44" i="3"/>
  <c r="A45" i="3"/>
  <c r="M42" i="3"/>
  <c r="N42" i="3"/>
  <c r="O42" i="3"/>
  <c r="A43" i="3"/>
  <c r="K43" i="3"/>
  <c r="L43" i="3"/>
  <c r="M43" i="3"/>
  <c r="O43" i="3"/>
  <c r="K44" i="3"/>
  <c r="L44" i="3"/>
  <c r="M44" i="3"/>
  <c r="O44" i="3"/>
  <c r="K45" i="3"/>
  <c r="L45" i="3"/>
  <c r="M45" i="3"/>
  <c r="O45" i="3"/>
  <c r="A46" i="3"/>
  <c r="O46" i="3"/>
  <c r="A47" i="3"/>
  <c r="K47" i="3"/>
  <c r="L47" i="3"/>
  <c r="M47" i="3"/>
  <c r="N47" i="3"/>
  <c r="O47" i="3"/>
  <c r="A48" i="3"/>
  <c r="K48" i="3"/>
  <c r="L48" i="3"/>
  <c r="M48" i="3"/>
  <c r="O48" i="3"/>
  <c r="K49" i="3"/>
  <c r="L49" i="3"/>
  <c r="M49" i="3"/>
  <c r="O49" i="3"/>
  <c r="K50" i="3"/>
  <c r="L50" i="3"/>
  <c r="M50" i="3"/>
  <c r="O50" i="3"/>
  <c r="A51" i="3"/>
  <c r="O51" i="3"/>
  <c r="A52" i="3"/>
  <c r="K52" i="3"/>
  <c r="L52" i="3"/>
  <c r="M52" i="3"/>
  <c r="N52" i="3"/>
  <c r="O52" i="3"/>
  <c r="A53" i="3"/>
  <c r="K53" i="3"/>
  <c r="L53" i="3"/>
  <c r="M53" i="3"/>
  <c r="O53" i="3"/>
  <c r="K54" i="3"/>
  <c r="L54" i="3"/>
  <c r="M54" i="3"/>
  <c r="O54" i="3"/>
  <c r="K55" i="3"/>
  <c r="L55" i="3"/>
  <c r="M55" i="3"/>
  <c r="O55" i="3"/>
  <c r="O56" i="3"/>
  <c r="O57" i="3"/>
  <c r="A58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A1" i="8"/>
  <c r="E29" i="8"/>
  <c r="A3" i="8"/>
  <c r="A29" i="7"/>
  <c r="A35" i="7"/>
  <c r="A5" i="7"/>
  <c r="A44" i="7"/>
  <c r="A48" i="7"/>
  <c r="A43" i="7"/>
  <c r="A52" i="7"/>
  <c r="A24" i="7"/>
  <c r="A38" i="7"/>
  <c r="A19" i="7"/>
  <c r="L6" i="7"/>
  <c r="M6" i="7"/>
  <c r="A42" i="7"/>
  <c r="A45" i="7"/>
  <c r="A28" i="7"/>
  <c r="A37" i="7"/>
  <c r="A40" i="7"/>
  <c r="A54" i="7"/>
  <c r="A55" i="7"/>
  <c r="A23" i="7"/>
  <c r="L5" i="7"/>
  <c r="M5" i="7"/>
  <c r="A27" i="7"/>
  <c r="A30" i="7"/>
  <c r="A22" i="7"/>
  <c r="A25" i="7"/>
  <c r="A30" i="5"/>
  <c r="A5" i="5"/>
  <c r="A44" i="5"/>
  <c r="A39" i="5"/>
  <c r="A9" i="5"/>
  <c r="A20" i="5"/>
  <c r="A2" i="5"/>
  <c r="L3" i="5"/>
  <c r="A43" i="5"/>
  <c r="A55" i="5"/>
  <c r="A24" i="5"/>
  <c r="A38" i="5"/>
  <c r="A47" i="5"/>
  <c r="A48" i="5"/>
  <c r="A50" i="5"/>
  <c r="A19" i="5"/>
  <c r="A42" i="5"/>
  <c r="A45" i="5"/>
  <c r="A28" i="5"/>
  <c r="A37" i="5"/>
  <c r="A6" i="5"/>
  <c r="A40" i="5"/>
  <c r="A54" i="5"/>
  <c r="A23" i="5"/>
  <c r="A27" i="5"/>
  <c r="A22" i="5"/>
  <c r="L4" i="5"/>
  <c r="M4" i="5"/>
  <c r="A39" i="3"/>
  <c r="A4" i="3"/>
  <c r="A54" i="3"/>
  <c r="A55" i="3"/>
  <c r="A49" i="3"/>
  <c r="A50" i="3"/>
  <c r="A7" i="3"/>
  <c r="A24" i="3"/>
  <c r="A9" i="3"/>
  <c r="A38" i="3"/>
  <c r="A22" i="3"/>
  <c r="A32" i="3"/>
  <c r="A35" i="3"/>
  <c r="A5" i="3"/>
  <c r="A37" i="3"/>
  <c r="A40" i="3"/>
  <c r="A50" i="7"/>
  <c r="A8" i="7"/>
  <c r="A6" i="7"/>
  <c r="A9" i="7"/>
  <c r="A4" i="7"/>
  <c r="L4" i="7"/>
  <c r="A3" i="7"/>
  <c r="A7" i="7"/>
  <c r="A20" i="7"/>
  <c r="A2" i="7"/>
  <c r="A1" i="7"/>
  <c r="A8" i="5"/>
  <c r="A4" i="5"/>
  <c r="A25" i="5"/>
  <c r="A3" i="5"/>
  <c r="A1" i="5"/>
  <c r="L5" i="5"/>
  <c r="M5" i="5"/>
  <c r="A7" i="5"/>
  <c r="L6" i="5"/>
  <c r="M6" i="5"/>
  <c r="M3" i="5"/>
  <c r="A6" i="3"/>
  <c r="A8" i="3"/>
  <c r="A25" i="3"/>
  <c r="A3" i="3"/>
  <c r="M4" i="7"/>
  <c r="L7" i="7"/>
  <c r="M7" i="7"/>
  <c r="L7" i="5"/>
  <c r="M7" i="5"/>
  <c r="J18" i="8"/>
  <c r="J17" i="8"/>
  <c r="B11" i="8"/>
  <c r="J19" i="8"/>
  <c r="B11" i="9"/>
  <c r="B11" i="4"/>
  <c r="C9" i="9"/>
  <c r="J20" i="4"/>
  <c r="L4" i="3"/>
  <c r="M4" i="3"/>
  <c r="A19" i="3"/>
  <c r="L6" i="3"/>
  <c r="M6" i="3"/>
  <c r="L3" i="3"/>
  <c r="A18" i="3"/>
  <c r="L5" i="3"/>
  <c r="M5" i="3"/>
  <c r="A1" i="9"/>
  <c r="E29" i="9"/>
  <c r="A3" i="9"/>
  <c r="J18" i="9"/>
  <c r="J17" i="9"/>
  <c r="A7" i="4"/>
  <c r="L7" i="3"/>
  <c r="M7" i="3"/>
  <c r="M3" i="3"/>
  <c r="A20" i="3"/>
  <c r="A2" i="3"/>
  <c r="A1" i="3"/>
  <c r="G1" i="3"/>
  <c r="A24" i="4"/>
  <c r="A1" i="4"/>
  <c r="E29" i="4"/>
  <c r="J18" i="4"/>
  <c r="J17" i="4"/>
  <c r="A3" i="4"/>
  <c r="A3" i="11" l="1"/>
  <c r="E29" i="11"/>
</calcChain>
</file>

<file path=xl/sharedStrings.xml><?xml version="1.0" encoding="utf-8"?>
<sst xmlns="http://schemas.openxmlformats.org/spreadsheetml/2006/main" count="1505" uniqueCount="241">
  <si>
    <t>Spruttillfälle:</t>
  </si>
  <si>
    <t>ADB-nr:</t>
  </si>
  <si>
    <t>F-serie:</t>
  </si>
  <si>
    <t>Eget f-nr:</t>
  </si>
  <si>
    <t>När och vad</t>
  </si>
  <si>
    <t>(enligt PM)</t>
  </si>
  <si>
    <t>Det saknas data om tidpunkt</t>
  </si>
  <si>
    <t>Datum ex 2018-05-11</t>
  </si>
  <si>
    <t>Möjliga val i blå rutor</t>
  </si>
  <si>
    <t>Det saknas data om sprutan.</t>
  </si>
  <si>
    <t>Start ex 7:45</t>
  </si>
  <si>
    <t>Vindriktning</t>
  </si>
  <si>
    <t>Markfukt</t>
  </si>
  <si>
    <t>Dagg</t>
  </si>
  <si>
    <t>Det saknas data om sprutan och tidp.</t>
  </si>
  <si>
    <t>Sluttid</t>
  </si>
  <si>
    <t>-</t>
  </si>
  <si>
    <t>Mkt våt</t>
  </si>
  <si>
    <t>Mycket</t>
  </si>
  <si>
    <t>Utv.stadier</t>
  </si>
  <si>
    <t>Det saknas data om vädret</t>
  </si>
  <si>
    <t>Beh fsksled (ex  2-7)</t>
  </si>
  <si>
    <t>N</t>
  </si>
  <si>
    <t>Våt</t>
  </si>
  <si>
    <t>Måttlig</t>
  </si>
  <si>
    <t>Stråsäd</t>
  </si>
  <si>
    <t>Raps mm</t>
  </si>
  <si>
    <t>Det saknas data om vädret och tidp.</t>
  </si>
  <si>
    <t>Sprutan</t>
  </si>
  <si>
    <t>NNO</t>
  </si>
  <si>
    <t>Fuktig</t>
  </si>
  <si>
    <t>Ingen</t>
  </si>
  <si>
    <t>03</t>
  </si>
  <si>
    <t>Frö börjar ta upp vtn</t>
  </si>
  <si>
    <t>Det saknas data om väder och spruta.</t>
  </si>
  <si>
    <t>Sprutans namn:</t>
  </si>
  <si>
    <t>NNV</t>
  </si>
  <si>
    <t>Ngt torr</t>
  </si>
  <si>
    <t>Gräns:</t>
  </si>
  <si>
    <t>05</t>
  </si>
  <si>
    <t>Rot växer ut från frö</t>
  </si>
  <si>
    <t>Det saknas data om tidp, väder och spruta.</t>
  </si>
  <si>
    <t>Id-nr (automatiskt)</t>
  </si>
  <si>
    <t>Teoretiskt L/ha (munst, tryck &amp; hast):</t>
  </si>
  <si>
    <t>NO</t>
  </si>
  <si>
    <t>Torr</t>
  </si>
  <si>
    <t>Munstycksstorlek:</t>
  </si>
  <si>
    <t>07</t>
  </si>
  <si>
    <t>Kptil vxr ut fr frö</t>
  </si>
  <si>
    <t>Det saknas data om grödan</t>
  </si>
  <si>
    <t>Munstycksstorlek (Välj):</t>
  </si>
  <si>
    <t>02 Gul</t>
  </si>
  <si>
    <t>NV</t>
  </si>
  <si>
    <t>Mkt torr</t>
  </si>
  <si>
    <t>Flöde, l/min</t>
  </si>
  <si>
    <t>09</t>
  </si>
  <si>
    <t>Sk genom m-yta</t>
  </si>
  <si>
    <t>Hj-blad gnm m-yta</t>
  </si>
  <si>
    <t>Det saknas data om grödan och tidp</t>
  </si>
  <si>
    <t>Fel munstycke, tryck eller hastighet!</t>
  </si>
  <si>
    <t>O</t>
  </si>
  <si>
    <t>01 Orange</t>
  </si>
  <si>
    <t>1:a utanf koleopt</t>
  </si>
  <si>
    <t>Hj-blad utvecklade</t>
  </si>
  <si>
    <t>Det saknas data om grödan och sprutan.</t>
  </si>
  <si>
    <t xml:space="preserve">Tryck, Bar      </t>
  </si>
  <si>
    <t>ONO</t>
  </si>
  <si>
    <t>Jordstruktur</t>
  </si>
  <si>
    <t>015 Grön</t>
  </si>
  <si>
    <t>1:a bl  utvecklat</t>
  </si>
  <si>
    <t>1 örtblad utv.</t>
  </si>
  <si>
    <t>Det saknas data om tidp, grödan och sprutan.</t>
  </si>
  <si>
    <t>Hastighet, km/t</t>
  </si>
  <si>
    <t>OSO</t>
  </si>
  <si>
    <t>Fin</t>
  </si>
  <si>
    <t>2:a bl utvecklat</t>
  </si>
  <si>
    <t>2 örtblad utv.</t>
  </si>
  <si>
    <t>Det saknas data om vädret och grödan</t>
  </si>
  <si>
    <t>Väder och jord:</t>
  </si>
  <si>
    <t>S</t>
  </si>
  <si>
    <t>Medium</t>
  </si>
  <si>
    <t>025 Lila</t>
  </si>
  <si>
    <t>end h-skott utveckl</t>
  </si>
  <si>
    <t>etc</t>
  </si>
  <si>
    <t>Det saknas data om tidp, vädret och grödan</t>
  </si>
  <si>
    <r>
      <t xml:space="preserve">Lufttemp, ºC </t>
    </r>
    <r>
      <rPr>
        <sz val="8"/>
        <rFont val="Arial"/>
        <family val="2"/>
      </rPr>
      <t>(start &amp; slut)</t>
    </r>
  </si>
  <si>
    <t>SO</t>
  </si>
  <si>
    <t>Grov</t>
  </si>
  <si>
    <t>03 Blå</t>
  </si>
  <si>
    <t>h-skott + 1 sidosk.</t>
  </si>
  <si>
    <t>Pl börjar sträckas</t>
  </si>
  <si>
    <t>Det saknas data om sprutan, vädret och grödan</t>
  </si>
  <si>
    <r>
      <t xml:space="preserve">Rel luftfukt, % </t>
    </r>
    <r>
      <rPr>
        <sz val="8"/>
        <rFont val="Arial"/>
        <family val="2"/>
      </rPr>
      <t>(start &amp; slut)</t>
    </r>
  </si>
  <si>
    <t>SSV</t>
  </si>
  <si>
    <t>h-skott + 2 sidosk.</t>
  </si>
  <si>
    <t>1 internod förlängd</t>
  </si>
  <si>
    <t>Allt saknas!</t>
  </si>
  <si>
    <t>Molnighet, %</t>
  </si>
  <si>
    <t>Slut</t>
  </si>
  <si>
    <t>Max</t>
  </si>
  <si>
    <t>SSO</t>
  </si>
  <si>
    <t>Tillväxt</t>
  </si>
  <si>
    <t>Bladslidor förlängs</t>
  </si>
  <si>
    <t>2 internoder förl</t>
  </si>
  <si>
    <r>
      <t xml:space="preserve">Vindhast, m/s </t>
    </r>
    <r>
      <rPr>
        <sz val="8"/>
        <rFont val="Arial"/>
        <family val="2"/>
      </rPr>
      <t>(start, slut och max)</t>
    </r>
  </si>
  <si>
    <t>SV</t>
  </si>
  <si>
    <t>Låg</t>
  </si>
  <si>
    <t>1 nod finns</t>
  </si>
  <si>
    <t>VERWET</t>
  </si>
  <si>
    <r>
      <t xml:space="preserve">Vindriktn. </t>
    </r>
    <r>
      <rPr>
        <sz val="8"/>
        <rFont val="Arial"/>
        <family val="2"/>
      </rPr>
      <t>(vid start, slut och max)</t>
    </r>
  </si>
  <si>
    <t>V</t>
  </si>
  <si>
    <t>Normal</t>
  </si>
  <si>
    <t>2 noder finns</t>
  </si>
  <si>
    <t>Blomknoppar finns</t>
  </si>
  <si>
    <t>WET</t>
  </si>
  <si>
    <t>Marktemp 5 cm ºC</t>
  </si>
  <si>
    <t>Vattnet</t>
  </si>
  <si>
    <t>VNV</t>
  </si>
  <si>
    <t>Hög</t>
  </si>
  <si>
    <t>fl-blad just synligt</t>
  </si>
  <si>
    <t>täckta av bl</t>
  </si>
  <si>
    <t>SLIWET</t>
  </si>
  <si>
    <t>Markfukt i yta:</t>
  </si>
  <si>
    <t>Källa:</t>
  </si>
  <si>
    <t>Klostergården</t>
  </si>
  <si>
    <t>VSV</t>
  </si>
  <si>
    <t>fl-blad slida synlig</t>
  </si>
  <si>
    <t>1:a bl-knoppar synl</t>
  </si>
  <si>
    <t>SLIDRY</t>
  </si>
  <si>
    <t>Markfukt 5 cm</t>
  </si>
  <si>
    <t>Om annan källa (fyll i gul ruta t höger &gt;&gt;
så dyker källan upp i listan):</t>
  </si>
  <si>
    <t>fl-blad slida utväxer</t>
  </si>
  <si>
    <t>ej täckta av blad</t>
  </si>
  <si>
    <t>DRY</t>
  </si>
  <si>
    <t>Om annan spruta skriv in nedan</t>
  </si>
  <si>
    <t>fl-blad slida utvidgad</t>
  </si>
  <si>
    <t>Individuella bl-kn</t>
  </si>
  <si>
    <t>VERDRY</t>
  </si>
  <si>
    <t>Grödan</t>
  </si>
  <si>
    <t>ax första agnar synl</t>
  </si>
  <si>
    <t>synl, fortf slutna</t>
  </si>
  <si>
    <t>FINE</t>
  </si>
  <si>
    <t>Flest</t>
  </si>
  <si>
    <t>Min</t>
  </si>
  <si>
    <t>Namn</t>
  </si>
  <si>
    <t>Id-nr</t>
  </si>
  <si>
    <t>Avst mun-stycken, cm</t>
  </si>
  <si>
    <t>1 småax synl</t>
  </si>
  <si>
    <t>första kronbl synl</t>
  </si>
  <si>
    <t>MEDIUM</t>
  </si>
  <si>
    <t>Utv st BBCH:</t>
  </si>
  <si>
    <t>1/2 axet framme</t>
  </si>
  <si>
    <t>1:a blomman utslag</t>
  </si>
  <si>
    <t>COARSE</t>
  </si>
  <si>
    <t>Fördelning i %</t>
  </si>
  <si>
    <t>hela axet framme</t>
  </si>
  <si>
    <t>full blomn</t>
  </si>
  <si>
    <t>LOW</t>
  </si>
  <si>
    <t>Höjd i cm:</t>
  </si>
  <si>
    <t>Beg blomning</t>
  </si>
  <si>
    <t>avslutad blomning</t>
  </si>
  <si>
    <t>NORMAL</t>
  </si>
  <si>
    <t>Diam inkl utfällda blad, cm:</t>
  </si>
  <si>
    <t>full blom</t>
  </si>
  <si>
    <t>1:a skidor/baljor etc</t>
  </si>
  <si>
    <t>HIGH</t>
  </si>
  <si>
    <t>Tillväxt (låg/normal/hög)</t>
  </si>
  <si>
    <t>10 % nått full längd</t>
  </si>
  <si>
    <t>Wet</t>
  </si>
  <si>
    <t>Marktäckning %:</t>
  </si>
  <si>
    <t>beg mjölkmognad</t>
  </si>
  <si>
    <t>7X</t>
  </si>
  <si>
    <t>X0 % nått full längd</t>
  </si>
  <si>
    <t>Moist</t>
  </si>
  <si>
    <t>Ev stress (torka, frost)</t>
  </si>
  <si>
    <t>«Ange streck om ingen stress (-)</t>
  </si>
  <si>
    <t>mjölkm.</t>
  </si>
  <si>
    <t>No</t>
  </si>
  <si>
    <t>Dagg?</t>
  </si>
  <si>
    <t>sen m-m, klibbigt</t>
  </si>
  <si>
    <t>Radavst, cm:</t>
  </si>
  <si>
    <t>beg degmogn, ostigt</t>
  </si>
  <si>
    <t>Regnfri tid e beh, tim</t>
  </si>
  <si>
    <r>
      <t>&lt;&lt; Skriv in "</t>
    </r>
    <r>
      <rPr>
        <b/>
        <sz val="6"/>
        <color rgb="FFFF0000"/>
        <rFont val="Arial"/>
        <family val="2"/>
      </rPr>
      <t>&gt;24</t>
    </r>
    <r>
      <rPr>
        <sz val="6"/>
        <rFont val="Arial"/>
        <family val="2"/>
      </rPr>
      <t>" om det inte regnat ett dygn efter beh</t>
    </r>
  </si>
  <si>
    <t>degm., nagelavtr tb</t>
  </si>
  <si>
    <t>Sprutat av (sign):</t>
  </si>
  <si>
    <t>sen d-m, n-avtr kvar</t>
  </si>
  <si>
    <t>Ogräsarter</t>
  </si>
  <si>
    <t>Gräsogräs</t>
  </si>
  <si>
    <t>Örtogräs</t>
  </si>
  <si>
    <t>Lägg till nedan om ej i lista.</t>
  </si>
  <si>
    <t>Gör så här:</t>
  </si>
  <si>
    <t xml:space="preserve">1. Fyll i (välj) art enl nedan. </t>
  </si>
  <si>
    <t xml:space="preserve">2. Fyll i utv.st (flest, min och max) för varje ogräsart. OBS! Gör likadant för ogräsens höjd (cm). </t>
  </si>
  <si>
    <t xml:space="preserve">   Skriv även in diameter (cm). </t>
  </si>
  <si>
    <t xml:space="preserve">3. Fyll i resp arts % täckn i resp obeh ruta (block 1, 2, 3, &amp; 4).  </t>
  </si>
  <si>
    <r>
      <t xml:space="preserve">4. </t>
    </r>
    <r>
      <rPr>
        <u/>
        <sz val="11"/>
        <rFont val="Arial"/>
        <family val="2"/>
      </rPr>
      <t xml:space="preserve">Fyll i antal ogräs/m² i varje obeh ruta för varje art, antal utplacerade rutor bestäms av antalet ogräs: </t>
    </r>
  </si>
  <si>
    <r>
      <t xml:space="preserve"> • </t>
    </r>
    <r>
      <rPr>
        <b/>
        <sz val="10"/>
        <color rgb="FFFF0000"/>
        <rFont val="Arial"/>
        <family val="2"/>
      </rPr>
      <t>&lt;4 pl/0.25m² och art:</t>
    </r>
    <r>
      <rPr>
        <sz val="10"/>
        <rFont val="Arial"/>
        <family val="2"/>
      </rPr>
      <t xml:space="preserve"> Lågt antal, räkna ogräsarten i </t>
    </r>
    <r>
      <rPr>
        <b/>
        <sz val="10"/>
        <color rgb="FFFF0000"/>
        <rFont val="Arial"/>
        <family val="2"/>
      </rPr>
      <t>4 st 0.25m² rutor</t>
    </r>
    <r>
      <rPr>
        <sz val="10"/>
        <rFont val="Arial"/>
        <family val="2"/>
      </rPr>
      <t xml:space="preserve">. </t>
    </r>
  </si>
  <si>
    <r>
      <t xml:space="preserve"> • </t>
    </r>
    <r>
      <rPr>
        <b/>
        <sz val="10"/>
        <color rgb="FFFF0000"/>
        <rFont val="Arial"/>
        <family val="2"/>
      </rPr>
      <t>4-10 pl/0.25m²och art:</t>
    </r>
    <r>
      <rPr>
        <sz val="10"/>
        <rFont val="Arial"/>
        <family val="2"/>
      </rPr>
      <t xml:space="preserve"> Medelhögt antal, räkna i</t>
    </r>
    <r>
      <rPr>
        <b/>
        <sz val="10"/>
        <color rgb="FFFF0000"/>
        <rFont val="Arial"/>
        <family val="2"/>
      </rPr>
      <t xml:space="preserve"> 2 st 0.25m² rutor</t>
    </r>
    <r>
      <rPr>
        <sz val="10"/>
        <rFont val="Arial"/>
        <family val="2"/>
      </rPr>
      <t xml:space="preserve">. </t>
    </r>
  </si>
  <si>
    <r>
      <t xml:space="preserve"> • </t>
    </r>
    <r>
      <rPr>
        <b/>
        <sz val="10"/>
        <color rgb="FFFF0000"/>
        <rFont val="Arial"/>
        <family val="2"/>
      </rPr>
      <t>&gt;=10 pl/0.25m² och art:</t>
    </r>
    <r>
      <rPr>
        <sz val="10"/>
        <rFont val="Arial"/>
        <family val="2"/>
      </rPr>
      <t xml:space="preserve"> Högt antal, räkna i </t>
    </r>
    <r>
      <rPr>
        <b/>
        <sz val="10"/>
        <color rgb="FFFF0000"/>
        <rFont val="Arial"/>
        <family val="2"/>
      </rPr>
      <t>1 st 0.25m² ruta</t>
    </r>
    <r>
      <rPr>
        <sz val="10"/>
        <rFont val="Arial"/>
        <family val="2"/>
      </rPr>
      <t xml:space="preserve">. </t>
    </r>
  </si>
  <si>
    <t xml:space="preserve">  Alla rutor i schemat nedan gäller alltså för 0.25 m²!! Olika arter kan kräva olika antal rutor!</t>
  </si>
  <si>
    <t>5. Ange datum och signera längst ned till vänster.</t>
  </si>
  <si>
    <t>Ogräs i listan är uppbyggda i alfabetisk ordning (sv namn) både med släktnamnet först följt av artnamnet, t ex dån, hamp- och som vanligt namn, "hampdån". Om det är omöjligt att bestämma art finns även "dån?" att tillgå. Om något ogräs saknas, skriv in nedan i gul ruta i kol "L".</t>
  </si>
  <si>
    <t>ART 1 (Välj)</t>
  </si>
  <si>
    <t>Diameter, cm&gt;&gt;:</t>
  </si>
  <si>
    <t>Pl/0.25m²:</t>
  </si>
  <si>
    <t>Täckning %</t>
  </si>
  <si>
    <t>Utv.st (BBCH):</t>
  </si>
  <si>
    <t>Höjd, cm</t>
  </si>
  <si>
    <t>Block 1:</t>
  </si>
  <si>
    <t>Flest:</t>
  </si>
  <si>
    <t>Block 2:</t>
  </si>
  <si>
    <t>Min:</t>
  </si>
  <si>
    <t>Block 3:</t>
  </si>
  <si>
    <t>Max:</t>
  </si>
  <si>
    <t>Block 4:</t>
  </si>
  <si>
    <t>ART 2 (Välj)</t>
  </si>
  <si>
    <t>ART 3 (Välj)</t>
  </si>
  <si>
    <t>ART 4 (Välj)</t>
  </si>
  <si>
    <t>ART 5 (Välj)</t>
  </si>
  <si>
    <t>ART 6 (Välj)</t>
  </si>
  <si>
    <t>ART 7 (Välj)</t>
  </si>
  <si>
    <t>ART 8 (Välj)</t>
  </si>
  <si>
    <t>Datum</t>
  </si>
  <si>
    <t>Ogräs räknat av:</t>
  </si>
  <si>
    <t>15-2022</t>
  </si>
  <si>
    <t>Spruttillfälle:3</t>
  </si>
  <si>
    <t>Spr3</t>
  </si>
  <si>
    <t>2</t>
  </si>
  <si>
    <t>(-)</t>
  </si>
  <si>
    <t>E Speedy 2018</t>
  </si>
  <si>
    <t>TH/FL</t>
  </si>
  <si>
    <t>0569094</t>
  </si>
  <si>
    <t>3-8</t>
  </si>
  <si>
    <t>TH/EB</t>
  </si>
  <si>
    <t>2,4,6</t>
  </si>
  <si>
    <t>E Speedy 2006</t>
  </si>
  <si>
    <t>FL</t>
  </si>
  <si>
    <t>5-8</t>
  </si>
  <si>
    <t xml:space="preserve">frost </t>
  </si>
  <si>
    <t>FL/AE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</si>
</sst>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/mm/dd;@"/>
    <numFmt numFmtId="165" formatCode="hh:mm;@"/>
    <numFmt numFmtId="166" formatCode="0.000"/>
    <numFmt numFmtId="167" formatCode="0.0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sz val="8"/>
      <name val="Arial"/>
      <family val="2"/>
    </font>
    <font>
      <sz val="14"/>
      <color rgb="FFFF000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.7"/>
      <name val="Arial"/>
      <family val="2"/>
    </font>
    <font>
      <sz val="10.7"/>
      <color rgb="FFFF000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z val="7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3"/>
      <color rgb="FFFF000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u/>
      <sz val="10"/>
      <name val="Arial"/>
      <family val="2"/>
    </font>
    <font>
      <u/>
      <sz val="10"/>
      <color rgb="FFFF0000"/>
      <name val="Arial"/>
      <family val="2"/>
    </font>
    <font>
      <i/>
      <sz val="7"/>
      <name val="Arial"/>
      <family val="2"/>
    </font>
    <font>
      <sz val="8"/>
      <color theme="0"/>
      <name val="Arial"/>
      <family val="2"/>
    </font>
    <font>
      <i/>
      <u/>
      <sz val="7"/>
      <name val="Arial"/>
      <family val="2"/>
    </font>
    <font>
      <sz val="10"/>
      <color theme="0"/>
      <name val="Arial"/>
      <family val="2"/>
    </font>
    <font>
      <sz val="7"/>
      <color theme="0"/>
      <name val="Arial"/>
      <family val="2"/>
    </font>
    <font>
      <u/>
      <sz val="8"/>
      <name val="Arial"/>
      <family val="2"/>
    </font>
    <font>
      <b/>
      <u/>
      <sz val="10.7"/>
      <color rgb="FFFF0000"/>
      <name val="Arial"/>
      <family val="2"/>
    </font>
    <font>
      <b/>
      <sz val="10.7"/>
      <color rgb="FFFF0000"/>
      <name val="Arial"/>
      <family val="2"/>
    </font>
    <font>
      <sz val="13"/>
      <color theme="0"/>
      <name val="Arial"/>
      <family val="2"/>
    </font>
    <font>
      <sz val="6"/>
      <name val="Arial"/>
      <family val="2"/>
    </font>
    <font>
      <b/>
      <sz val="12"/>
      <color rgb="FFFF0000"/>
      <name val="Arial"/>
      <family val="2"/>
    </font>
    <font>
      <b/>
      <sz val="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1" applyFont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0" xfId="1" applyFont="1" applyProtection="1">
      <protection locked="0"/>
    </xf>
    <xf numFmtId="0" fontId="3" fillId="0" borderId="0" xfId="1" applyFont="1" applyProtection="1">
      <protection hidden="1"/>
    </xf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locked="0"/>
    </xf>
    <xf numFmtId="0" fontId="3" fillId="0" borderId="2" xfId="1" applyFont="1" applyBorder="1" applyProtection="1">
      <protection locked="0"/>
    </xf>
    <xf numFmtId="0" fontId="3" fillId="0" borderId="5" xfId="1" applyFont="1" applyBorder="1" applyProtection="1">
      <protection locked="0"/>
    </xf>
    <xf numFmtId="0" fontId="3" fillId="0" borderId="10" xfId="1" applyFont="1" applyBorder="1" applyAlignment="1" applyProtection="1">
      <alignment horizontal="center"/>
      <protection locked="0"/>
    </xf>
    <xf numFmtId="0" fontId="7" fillId="0" borderId="0" xfId="1" applyFont="1" applyProtection="1">
      <protection hidden="1"/>
    </xf>
    <xf numFmtId="0" fontId="3" fillId="0" borderId="0" xfId="1" applyFont="1" applyAlignment="1" applyProtection="1">
      <alignment horizontal="center"/>
      <protection hidden="1"/>
    </xf>
    <xf numFmtId="0" fontId="3" fillId="0" borderId="11" xfId="1" applyFont="1" applyBorder="1" applyAlignment="1" applyProtection="1">
      <alignment horizontal="center"/>
      <protection hidden="1"/>
    </xf>
    <xf numFmtId="0" fontId="3" fillId="0" borderId="12" xfId="1" applyFont="1" applyBorder="1" applyAlignment="1" applyProtection="1">
      <alignment horizontal="center"/>
      <protection locked="0"/>
    </xf>
    <xf numFmtId="0" fontId="8" fillId="2" borderId="13" xfId="1" applyFont="1" applyFill="1" applyBorder="1" applyAlignment="1" applyProtection="1">
      <alignment horizontal="right"/>
      <protection locked="0"/>
    </xf>
    <xf numFmtId="0" fontId="9" fillId="3" borderId="12" xfId="1" applyFont="1" applyFill="1" applyBorder="1" applyAlignment="1" applyProtection="1">
      <alignment horizontal="right" vertical="center"/>
      <protection locked="0"/>
    </xf>
    <xf numFmtId="0" fontId="8" fillId="0" borderId="0" xfId="1" applyFont="1" applyProtection="1">
      <protection hidden="1"/>
    </xf>
    <xf numFmtId="0" fontId="3" fillId="0" borderId="14" xfId="1" applyFont="1" applyBorder="1" applyAlignment="1" applyProtection="1">
      <alignment horizontal="center"/>
      <protection locked="0"/>
    </xf>
    <xf numFmtId="0" fontId="8" fillId="2" borderId="15" xfId="1" applyFont="1" applyFill="1" applyBorder="1" applyAlignment="1" applyProtection="1">
      <alignment horizontal="right"/>
      <protection locked="0"/>
    </xf>
    <xf numFmtId="0" fontId="9" fillId="3" borderId="14" xfId="1" applyFont="1" applyFill="1" applyBorder="1" applyAlignment="1" applyProtection="1">
      <alignment horizontal="right" vertical="center"/>
      <protection locked="0"/>
    </xf>
    <xf numFmtId="0" fontId="10" fillId="2" borderId="15" xfId="1" applyFont="1" applyFill="1" applyBorder="1" applyProtection="1">
      <protection locked="0"/>
    </xf>
    <xf numFmtId="0" fontId="1" fillId="4" borderId="14" xfId="1" applyFill="1" applyBorder="1" applyAlignment="1" applyProtection="1">
      <alignment vertical="center"/>
      <protection locked="0"/>
    </xf>
    <xf numFmtId="0" fontId="3" fillId="2" borderId="4" xfId="1" applyFont="1" applyFill="1" applyBorder="1" applyProtection="1">
      <protection locked="0"/>
    </xf>
    <xf numFmtId="0" fontId="3" fillId="5" borderId="4" xfId="1" applyFont="1" applyFill="1" applyBorder="1" applyAlignment="1" applyProtection="1">
      <alignment horizontal="center" vertical="center"/>
      <protection locked="0"/>
    </xf>
    <xf numFmtId="0" fontId="3" fillId="6" borderId="0" xfId="1" applyFont="1" applyFill="1" applyAlignment="1" applyProtection="1">
      <alignment horizontal="right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3" fillId="2" borderId="0" xfId="1" applyFont="1" applyFill="1" applyProtection="1">
      <protection locked="0"/>
    </xf>
    <xf numFmtId="0" fontId="1" fillId="5" borderId="10" xfId="1" applyFill="1" applyBorder="1" applyProtection="1">
      <protection locked="0"/>
    </xf>
    <xf numFmtId="0" fontId="11" fillId="0" borderId="0" xfId="1" applyFont="1" applyAlignment="1" applyProtection="1">
      <alignment horizontal="left" vertical="top" wrapText="1"/>
      <protection hidden="1"/>
    </xf>
    <xf numFmtId="0" fontId="11" fillId="0" borderId="11" xfId="1" applyFont="1" applyBorder="1" applyAlignment="1" applyProtection="1">
      <alignment horizontal="left" vertical="top" wrapText="1"/>
      <protection hidden="1"/>
    </xf>
    <xf numFmtId="0" fontId="12" fillId="0" borderId="0" xfId="1" applyFont="1" applyAlignment="1" applyProtection="1">
      <alignment horizontal="left" vertical="top" wrapText="1"/>
      <protection hidden="1"/>
    </xf>
    <xf numFmtId="0" fontId="12" fillId="0" borderId="11" xfId="1" applyFont="1" applyBorder="1" applyAlignment="1" applyProtection="1">
      <alignment horizontal="left" vertical="top" wrapText="1"/>
      <protection hidden="1"/>
    </xf>
    <xf numFmtId="0" fontId="8" fillId="0" borderId="1" xfId="1" applyFont="1" applyBorder="1" applyProtection="1">
      <protection hidden="1"/>
    </xf>
    <xf numFmtId="0" fontId="8" fillId="0" borderId="2" xfId="1" applyFont="1" applyBorder="1" applyProtection="1">
      <protection hidden="1"/>
    </xf>
    <xf numFmtId="0" fontId="13" fillId="0" borderId="1" xfId="1" applyFont="1" applyBorder="1" applyAlignment="1" applyProtection="1">
      <alignment horizontal="left"/>
      <protection hidden="1"/>
    </xf>
    <xf numFmtId="0" fontId="13" fillId="0" borderId="3" xfId="1" applyFont="1" applyBorder="1" applyAlignment="1" applyProtection="1">
      <alignment horizontal="center"/>
      <protection hidden="1"/>
    </xf>
    <xf numFmtId="0" fontId="8" fillId="0" borderId="5" xfId="1" applyFont="1" applyBorder="1" applyProtection="1">
      <protection hidden="1"/>
    </xf>
    <xf numFmtId="0" fontId="13" fillId="0" borderId="5" xfId="1" applyFont="1" applyBorder="1" applyAlignment="1" applyProtection="1">
      <alignment horizontal="left"/>
      <protection hidden="1"/>
    </xf>
    <xf numFmtId="0" fontId="13" fillId="0" borderId="10" xfId="1" applyFont="1" applyBorder="1" applyAlignment="1" applyProtection="1">
      <alignment horizontal="center"/>
      <protection hidden="1"/>
    </xf>
    <xf numFmtId="0" fontId="3" fillId="0" borderId="5" xfId="1" applyFont="1" applyBorder="1" applyAlignment="1" applyProtection="1">
      <alignment horizontal="left"/>
      <protection hidden="1"/>
    </xf>
    <xf numFmtId="0" fontId="3" fillId="0" borderId="10" xfId="1" quotePrefix="1" applyFont="1" applyBorder="1" applyAlignment="1" applyProtection="1">
      <alignment horizontal="center"/>
      <protection hidden="1"/>
    </xf>
    <xf numFmtId="0" fontId="13" fillId="0" borderId="10" xfId="1" quotePrefix="1" applyFont="1" applyBorder="1" applyAlignment="1" applyProtection="1">
      <alignment horizontal="center"/>
      <protection hidden="1"/>
    </xf>
    <xf numFmtId="0" fontId="3" fillId="0" borderId="10" xfId="1" applyFont="1" applyBorder="1" applyAlignment="1" applyProtection="1">
      <alignment horizontal="center"/>
      <protection hidden="1"/>
    </xf>
    <xf numFmtId="0" fontId="2" fillId="0" borderId="5" xfId="1" applyFont="1" applyBorder="1" applyProtection="1">
      <protection locked="0"/>
    </xf>
    <xf numFmtId="0" fontId="7" fillId="0" borderId="10" xfId="1" applyFont="1" applyBorder="1" applyProtection="1">
      <protection locked="0"/>
    </xf>
    <xf numFmtId="0" fontId="1" fillId="0" borderId="10" xfId="1" applyBorder="1" applyProtection="1">
      <protection locked="0"/>
    </xf>
    <xf numFmtId="0" fontId="3" fillId="7" borderId="0" xfId="1" quotePrefix="1" applyFont="1" applyFill="1" applyAlignment="1" applyProtection="1">
      <alignment horizontal="center"/>
      <protection hidden="1"/>
    </xf>
    <xf numFmtId="0" fontId="3" fillId="0" borderId="0" xfId="1" quotePrefix="1" applyFont="1" applyAlignment="1" applyProtection="1">
      <alignment horizontal="center"/>
      <protection hidden="1"/>
    </xf>
    <xf numFmtId="0" fontId="2" fillId="5" borderId="14" xfId="1" applyFont="1" applyFill="1" applyBorder="1" applyProtection="1">
      <protection locked="0"/>
    </xf>
    <xf numFmtId="0" fontId="2" fillId="0" borderId="6" xfId="1" applyFont="1" applyBorder="1" applyProtection="1">
      <protection locked="0"/>
    </xf>
    <xf numFmtId="0" fontId="2" fillId="0" borderId="16" xfId="1" applyFont="1" applyBorder="1" applyProtection="1">
      <protection locked="0"/>
    </xf>
    <xf numFmtId="0" fontId="15" fillId="0" borderId="7" xfId="1" applyFont="1" applyBorder="1" applyProtection="1">
      <protection locked="0"/>
    </xf>
    <xf numFmtId="0" fontId="3" fillId="0" borderId="6" xfId="1" applyFont="1" applyBorder="1" applyAlignment="1" applyProtection="1">
      <alignment horizontal="left"/>
      <protection hidden="1"/>
    </xf>
    <xf numFmtId="0" fontId="16" fillId="0" borderId="7" xfId="1" applyFont="1" applyBorder="1" applyAlignment="1" applyProtection="1">
      <alignment horizontal="left"/>
      <protection hidden="1"/>
    </xf>
    <xf numFmtId="0" fontId="13" fillId="0" borderId="6" xfId="1" applyFont="1" applyBorder="1" applyAlignment="1" applyProtection="1">
      <alignment horizontal="left"/>
      <protection hidden="1"/>
    </xf>
    <xf numFmtId="0" fontId="17" fillId="0" borderId="7" xfId="1" applyFont="1" applyBorder="1" applyAlignment="1" applyProtection="1">
      <alignment horizontal="left"/>
      <protection hidden="1"/>
    </xf>
    <xf numFmtId="0" fontId="1" fillId="0" borderId="5" xfId="1" applyBorder="1" applyAlignment="1" applyProtection="1">
      <alignment horizontal="right"/>
      <protection locked="0"/>
    </xf>
    <xf numFmtId="0" fontId="2" fillId="0" borderId="10" xfId="1" applyFont="1" applyBorder="1" applyProtection="1">
      <protection locked="0"/>
    </xf>
    <xf numFmtId="0" fontId="18" fillId="0" borderId="0" xfId="1" applyFont="1" applyProtection="1">
      <protection hidden="1"/>
    </xf>
    <xf numFmtId="0" fontId="19" fillId="0" borderId="0" xfId="1" applyFont="1" applyAlignment="1" applyProtection="1">
      <alignment horizontal="center"/>
      <protection hidden="1"/>
    </xf>
    <xf numFmtId="0" fontId="6" fillId="0" borderId="17" xfId="1" applyFont="1" applyBorder="1" applyProtection="1">
      <protection hidden="1"/>
    </xf>
    <xf numFmtId="0" fontId="20" fillId="0" borderId="7" xfId="1" applyFont="1" applyBorder="1" applyProtection="1">
      <protection locked="0"/>
    </xf>
    <xf numFmtId="0" fontId="1" fillId="0" borderId="0" xfId="1" quotePrefix="1" applyProtection="1">
      <protection hidden="1"/>
    </xf>
    <xf numFmtId="0" fontId="2" fillId="8" borderId="14" xfId="1" applyFont="1" applyFill="1" applyBorder="1" applyProtection="1">
      <protection hidden="1"/>
    </xf>
    <xf numFmtId="0" fontId="21" fillId="8" borderId="14" xfId="1" applyFont="1" applyFill="1" applyBorder="1" applyProtection="1">
      <protection locked="0"/>
    </xf>
    <xf numFmtId="0" fontId="1" fillId="9" borderId="14" xfId="1" applyFill="1" applyBorder="1" applyAlignment="1" applyProtection="1">
      <alignment horizontal="right"/>
      <protection locked="0"/>
    </xf>
    <xf numFmtId="0" fontId="19" fillId="9" borderId="14" xfId="1" applyFont="1" applyFill="1" applyBorder="1" applyProtection="1">
      <protection hidden="1"/>
    </xf>
    <xf numFmtId="0" fontId="1" fillId="9" borderId="14" xfId="1" applyFill="1" applyBorder="1" applyAlignment="1" applyProtection="1">
      <alignment horizontal="right"/>
      <protection hidden="1"/>
    </xf>
    <xf numFmtId="0" fontId="1" fillId="9" borderId="14" xfId="1" applyFill="1" applyBorder="1" applyProtection="1">
      <protection hidden="1"/>
    </xf>
    <xf numFmtId="0" fontId="1" fillId="0" borderId="0" xfId="1" applyProtection="1">
      <protection hidden="1"/>
    </xf>
    <xf numFmtId="0" fontId="10" fillId="0" borderId="0" xfId="1" applyFont="1" applyProtection="1">
      <protection hidden="1"/>
    </xf>
    <xf numFmtId="1" fontId="1" fillId="10" borderId="0" xfId="1" applyNumberFormat="1" applyFill="1" applyProtection="1">
      <protection hidden="1"/>
    </xf>
    <xf numFmtId="0" fontId="1" fillId="0" borderId="14" xfId="1" applyBorder="1" applyProtection="1">
      <protection hidden="1"/>
    </xf>
    <xf numFmtId="164" fontId="1" fillId="0" borderId="14" xfId="1" applyNumberFormat="1" applyBorder="1" applyAlignment="1" applyProtection="1">
      <alignment horizontal="left"/>
      <protection locked="0"/>
    </xf>
    <xf numFmtId="0" fontId="22" fillId="4" borderId="15" xfId="1" applyFont="1" applyFill="1" applyBorder="1" applyProtection="1">
      <protection hidden="1"/>
    </xf>
    <xf numFmtId="0" fontId="22" fillId="4" borderId="18" xfId="1" applyFont="1" applyFill="1" applyBorder="1" applyProtection="1">
      <protection hidden="1"/>
    </xf>
    <xf numFmtId="0" fontId="22" fillId="4" borderId="11" xfId="1" applyFont="1" applyFill="1" applyBorder="1" applyProtection="1">
      <protection hidden="1"/>
    </xf>
    <xf numFmtId="165" fontId="1" fillId="0" borderId="14" xfId="1" applyNumberFormat="1" applyBorder="1" applyAlignment="1" applyProtection="1">
      <alignment horizontal="left"/>
      <protection locked="0"/>
    </xf>
    <xf numFmtId="0" fontId="23" fillId="0" borderId="7" xfId="1" applyFont="1" applyBorder="1" applyProtection="1">
      <protection hidden="1"/>
    </xf>
    <xf numFmtId="0" fontId="23" fillId="0" borderId="8" xfId="1" applyFont="1" applyBorder="1" applyProtection="1">
      <protection hidden="1"/>
    </xf>
    <xf numFmtId="0" fontId="23" fillId="0" borderId="6" xfId="1" applyFont="1" applyBorder="1" applyProtection="1">
      <protection hidden="1"/>
    </xf>
    <xf numFmtId="0" fontId="6" fillId="0" borderId="16" xfId="1" applyFont="1" applyBorder="1" applyProtection="1">
      <protection hidden="1"/>
    </xf>
    <xf numFmtId="0" fontId="19" fillId="0" borderId="16" xfId="1" applyFont="1" applyBorder="1" applyAlignment="1" applyProtection="1">
      <alignment horizontal="center"/>
      <protection hidden="1"/>
    </xf>
    <xf numFmtId="0" fontId="2" fillId="0" borderId="16" xfId="1" applyFont="1" applyBorder="1" applyProtection="1">
      <protection hidden="1"/>
    </xf>
    <xf numFmtId="0" fontId="2" fillId="0" borderId="6" xfId="1" applyFont="1" applyBorder="1" applyProtection="1">
      <protection hidden="1"/>
    </xf>
    <xf numFmtId="0" fontId="1" fillId="0" borderId="10" xfId="1" applyBorder="1" applyProtection="1">
      <protection hidden="1"/>
    </xf>
    <xf numFmtId="0" fontId="1" fillId="0" borderId="19" xfId="1" applyBorder="1" applyProtection="1">
      <protection hidden="1"/>
    </xf>
    <xf numFmtId="0" fontId="1" fillId="0" borderId="5" xfId="1" applyBorder="1" applyProtection="1">
      <protection hidden="1"/>
    </xf>
    <xf numFmtId="0" fontId="6" fillId="0" borderId="0" xfId="1" applyFont="1" applyProtection="1">
      <protection hidden="1"/>
    </xf>
    <xf numFmtId="0" fontId="2" fillId="0" borderId="5" xfId="1" applyFont="1" applyBorder="1" applyProtection="1">
      <protection hidden="1"/>
    </xf>
    <xf numFmtId="49" fontId="1" fillId="0" borderId="14" xfId="1" applyNumberFormat="1" applyBorder="1" applyProtection="1">
      <protection locked="0"/>
    </xf>
    <xf numFmtId="0" fontId="24" fillId="0" borderId="0" xfId="1" applyFont="1" applyAlignment="1" applyProtection="1">
      <alignment horizontal="center"/>
      <protection hidden="1"/>
    </xf>
    <xf numFmtId="0" fontId="17" fillId="0" borderId="16" xfId="1" applyFont="1" applyBorder="1" applyAlignment="1" applyProtection="1">
      <alignment horizontal="left"/>
      <protection hidden="1"/>
    </xf>
    <xf numFmtId="0" fontId="13" fillId="0" borderId="16" xfId="1" applyFont="1" applyBorder="1" applyAlignment="1" applyProtection="1">
      <alignment horizontal="left"/>
      <protection hidden="1"/>
    </xf>
    <xf numFmtId="0" fontId="1" fillId="0" borderId="0" xfId="1" applyProtection="1">
      <protection locked="0"/>
    </xf>
    <xf numFmtId="0" fontId="25" fillId="0" borderId="0" xfId="1" applyFont="1" applyProtection="1">
      <protection hidden="1"/>
    </xf>
    <xf numFmtId="0" fontId="13" fillId="0" borderId="0" xfId="1" quotePrefix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left"/>
      <protection hidden="1"/>
    </xf>
    <xf numFmtId="0" fontId="13" fillId="0" borderId="5" xfId="1" applyFont="1" applyBorder="1" applyProtection="1">
      <protection hidden="1"/>
    </xf>
    <xf numFmtId="0" fontId="13" fillId="0" borderId="0" xfId="1" applyFont="1" applyProtection="1">
      <protection locked="0"/>
    </xf>
    <xf numFmtId="166" fontId="25" fillId="0" borderId="0" xfId="1" applyNumberFormat="1" applyFont="1" applyProtection="1">
      <protection hidden="1"/>
    </xf>
    <xf numFmtId="0" fontId="3" fillId="0" borderId="19" xfId="1" applyFont="1" applyBorder="1" applyProtection="1">
      <protection hidden="1"/>
    </xf>
    <xf numFmtId="0" fontId="13" fillId="0" borderId="0" xfId="1" applyFont="1" applyProtection="1">
      <protection hidden="1"/>
    </xf>
    <xf numFmtId="0" fontId="1" fillId="0" borderId="4" xfId="1" applyBorder="1" applyAlignment="1" applyProtection="1">
      <alignment horizontal="left"/>
      <protection hidden="1"/>
    </xf>
    <xf numFmtId="9" fontId="1" fillId="11" borderId="14" xfId="2" applyFont="1" applyFill="1" applyBorder="1" applyProtection="1">
      <protection locked="0" hidden="1"/>
    </xf>
    <xf numFmtId="167" fontId="1" fillId="4" borderId="14" xfId="1" applyNumberFormat="1" applyFill="1" applyBorder="1" applyAlignment="1" applyProtection="1">
      <alignment horizontal="left"/>
      <protection locked="0"/>
    </xf>
    <xf numFmtId="0" fontId="2" fillId="0" borderId="0" xfId="1" applyFont="1" applyAlignment="1" applyProtection="1">
      <alignment horizontal="left"/>
      <protection locked="0"/>
    </xf>
    <xf numFmtId="0" fontId="3" fillId="0" borderId="14" xfId="1" applyFont="1" applyBorder="1" applyProtection="1">
      <protection hidden="1"/>
    </xf>
    <xf numFmtId="0" fontId="1" fillId="0" borderId="14" xfId="1" applyBorder="1" applyAlignment="1" applyProtection="1">
      <alignment horizontal="left"/>
      <protection locked="0"/>
    </xf>
    <xf numFmtId="1" fontId="1" fillId="0" borderId="0" xfId="1" applyNumberFormat="1" applyAlignment="1" applyProtection="1">
      <alignment horizontal="center"/>
      <protection hidden="1"/>
    </xf>
    <xf numFmtId="0" fontId="2" fillId="0" borderId="19" xfId="1" applyFont="1" applyBorder="1" applyProtection="1">
      <protection hidden="1"/>
    </xf>
    <xf numFmtId="166" fontId="3" fillId="0" borderId="19" xfId="1" applyNumberFormat="1" applyFont="1" applyBorder="1" applyProtection="1">
      <protection hidden="1"/>
    </xf>
    <xf numFmtId="0" fontId="13" fillId="0" borderId="0" xfId="1" applyFont="1" applyAlignment="1" applyProtection="1">
      <alignment horizontal="center"/>
      <protection hidden="1"/>
    </xf>
    <xf numFmtId="167" fontId="1" fillId="0" borderId="14" xfId="1" applyNumberFormat="1" applyBorder="1" applyAlignment="1" applyProtection="1">
      <alignment horizontal="left"/>
      <protection locked="0"/>
    </xf>
    <xf numFmtId="0" fontId="28" fillId="0" borderId="0" xfId="1" applyFont="1" applyAlignment="1" applyProtection="1">
      <alignment horizontal="right"/>
      <protection locked="0"/>
    </xf>
    <xf numFmtId="0" fontId="3" fillId="0" borderId="0" xfId="1" applyFont="1" applyAlignment="1" applyProtection="1">
      <alignment horizontal="left"/>
      <protection locked="0"/>
    </xf>
    <xf numFmtId="167" fontId="1" fillId="0" borderId="0" xfId="1" applyNumberFormat="1" applyProtection="1">
      <protection hidden="1"/>
    </xf>
    <xf numFmtId="1" fontId="1" fillId="0" borderId="14" xfId="1" applyNumberFormat="1" applyBorder="1" applyAlignment="1" applyProtection="1">
      <alignment horizontal="left"/>
      <protection locked="0"/>
    </xf>
    <xf numFmtId="0" fontId="2" fillId="0" borderId="4" xfId="1" applyFont="1" applyBorder="1" applyProtection="1">
      <protection hidden="1"/>
    </xf>
    <xf numFmtId="0" fontId="1" fillId="0" borderId="7" xfId="1" applyBorder="1" applyProtection="1">
      <protection hidden="1"/>
    </xf>
    <xf numFmtId="0" fontId="29" fillId="0" borderId="0" xfId="1" applyFont="1" applyAlignment="1" applyProtection="1">
      <alignment horizontal="center"/>
      <protection locked="0"/>
    </xf>
    <xf numFmtId="1" fontId="13" fillId="0" borderId="19" xfId="1" applyNumberFormat="1" applyFont="1" applyBorder="1" applyAlignment="1" applyProtection="1">
      <alignment horizontal="right"/>
      <protection hidden="1"/>
    </xf>
    <xf numFmtId="167" fontId="1" fillId="0" borderId="14" xfId="1" applyNumberFormat="1" applyBorder="1" applyAlignment="1" applyProtection="1">
      <alignment horizontal="center"/>
      <protection locked="0"/>
    </xf>
    <xf numFmtId="0" fontId="1" fillId="0" borderId="15" xfId="1" applyBorder="1" applyProtection="1">
      <protection hidden="1"/>
    </xf>
    <xf numFmtId="167" fontId="1" fillId="4" borderId="14" xfId="1" applyNumberFormat="1" applyFill="1" applyBorder="1" applyAlignment="1" applyProtection="1">
      <alignment horizontal="center"/>
      <protection locked="0"/>
    </xf>
    <xf numFmtId="0" fontId="8" fillId="0" borderId="0" xfId="1" applyFont="1" applyProtection="1">
      <protection locked="0"/>
    </xf>
    <xf numFmtId="0" fontId="31" fillId="0" borderId="0" xfId="1" applyFont="1" applyAlignment="1" applyProtection="1">
      <alignment horizontal="right"/>
      <protection hidden="1"/>
    </xf>
    <xf numFmtId="0" fontId="1" fillId="0" borderId="3" xfId="1" applyBorder="1" applyProtection="1">
      <protection hidden="1"/>
    </xf>
    <xf numFmtId="0" fontId="8" fillId="0" borderId="4" xfId="1" applyFont="1" applyBorder="1" applyProtection="1">
      <protection hidden="1"/>
    </xf>
    <xf numFmtId="0" fontId="2" fillId="0" borderId="0" xfId="1" applyFont="1" applyAlignment="1" applyProtection="1">
      <alignment wrapText="1"/>
      <protection hidden="1"/>
    </xf>
    <xf numFmtId="0" fontId="18" fillId="0" borderId="16" xfId="1" applyFont="1" applyBorder="1" applyAlignment="1" applyProtection="1">
      <alignment vertical="center"/>
      <protection hidden="1"/>
    </xf>
    <xf numFmtId="0" fontId="1" fillId="12" borderId="0" xfId="1" applyFill="1" applyProtection="1">
      <protection hidden="1"/>
    </xf>
    <xf numFmtId="0" fontId="18" fillId="0" borderId="2" xfId="1" applyFont="1" applyBorder="1" applyAlignment="1" applyProtection="1">
      <alignment vertical="center"/>
      <protection hidden="1"/>
    </xf>
    <xf numFmtId="0" fontId="11" fillId="8" borderId="15" xfId="1" applyFont="1" applyFill="1" applyBorder="1" applyAlignment="1" applyProtection="1">
      <alignment horizontal="center"/>
      <protection locked="0"/>
    </xf>
    <xf numFmtId="0" fontId="11" fillId="8" borderId="14" xfId="1" applyFont="1" applyFill="1" applyBorder="1" applyAlignment="1" applyProtection="1">
      <alignment horizontal="center"/>
      <protection hidden="1"/>
    </xf>
    <xf numFmtId="0" fontId="1" fillId="0" borderId="15" xfId="1" applyBorder="1" applyAlignment="1" applyProtection="1">
      <alignment horizontal="center"/>
      <protection locked="0"/>
    </xf>
    <xf numFmtId="0" fontId="1" fillId="0" borderId="14" xfId="1" applyBorder="1" applyAlignment="1" applyProtection="1">
      <alignment horizontal="center"/>
      <protection locked="0"/>
    </xf>
    <xf numFmtId="0" fontId="32" fillId="0" borderId="0" xfId="1" applyFont="1" applyProtection="1">
      <protection hidden="1"/>
    </xf>
    <xf numFmtId="0" fontId="3" fillId="5" borderId="14" xfId="1" applyFont="1" applyFill="1" applyBorder="1" applyAlignment="1" applyProtection="1">
      <alignment horizontal="left"/>
      <protection locked="0" hidden="1"/>
    </xf>
    <xf numFmtId="0" fontId="3" fillId="0" borderId="14" xfId="1" applyFont="1" applyBorder="1" applyProtection="1">
      <protection locked="0" hidden="1"/>
    </xf>
    <xf numFmtId="0" fontId="3" fillId="0" borderId="14" xfId="1" applyFont="1" applyBorder="1" applyAlignment="1" applyProtection="1">
      <alignment horizontal="center"/>
      <protection locked="0" hidden="1"/>
    </xf>
    <xf numFmtId="0" fontId="3" fillId="0" borderId="10" xfId="1" applyFont="1" applyBorder="1" applyAlignment="1" applyProtection="1">
      <alignment horizontal="left"/>
      <protection locked="0" hidden="1"/>
    </xf>
    <xf numFmtId="0" fontId="3" fillId="12" borderId="0" xfId="1" applyFont="1" applyFill="1" applyProtection="1">
      <protection hidden="1"/>
    </xf>
    <xf numFmtId="0" fontId="10" fillId="4" borderId="14" xfId="1" applyFont="1" applyFill="1" applyBorder="1" applyAlignment="1" applyProtection="1">
      <alignment horizontal="center"/>
      <protection locked="0"/>
    </xf>
    <xf numFmtId="0" fontId="10" fillId="0" borderId="14" xfId="1" applyFont="1" applyBorder="1" applyAlignment="1" applyProtection="1">
      <alignment horizontal="center"/>
      <protection locked="0"/>
    </xf>
    <xf numFmtId="0" fontId="33" fillId="0" borderId="0" xfId="1" applyFont="1" applyAlignment="1" applyProtection="1">
      <alignment vertical="center" wrapText="1"/>
      <protection hidden="1"/>
    </xf>
    <xf numFmtId="0" fontId="1" fillId="4" borderId="14" xfId="1" applyFill="1" applyBorder="1" applyAlignment="1" applyProtection="1">
      <alignment horizontal="center"/>
      <protection locked="0"/>
    </xf>
    <xf numFmtId="0" fontId="33" fillId="0" borderId="0" xfId="1" applyFont="1" applyProtection="1">
      <protection locked="0"/>
    </xf>
    <xf numFmtId="0" fontId="11" fillId="0" borderId="14" xfId="1" applyFont="1" applyBorder="1" applyAlignment="1" applyProtection="1">
      <alignment horizontal="right"/>
      <protection hidden="1"/>
    </xf>
    <xf numFmtId="0" fontId="3" fillId="0" borderId="3" xfId="1" applyFont="1" applyBorder="1" applyAlignment="1" applyProtection="1">
      <alignment horizontal="left"/>
      <protection locked="0" hidden="1"/>
    </xf>
    <xf numFmtId="0" fontId="13" fillId="0" borderId="2" xfId="1" applyFont="1" applyBorder="1" applyAlignment="1" applyProtection="1">
      <alignment horizontal="left"/>
      <protection hidden="1"/>
    </xf>
    <xf numFmtId="0" fontId="7" fillId="0" borderId="0" xfId="1" applyFont="1" applyProtection="1">
      <protection locked="0"/>
    </xf>
    <xf numFmtId="49" fontId="19" fillId="9" borderId="14" xfId="1" applyNumberFormat="1" applyFont="1" applyFill="1" applyBorder="1" applyProtection="1">
      <protection hidden="1"/>
    </xf>
    <xf numFmtId="20" fontId="1" fillId="0" borderId="4" xfId="1" applyNumberFormat="1" applyBorder="1" applyAlignment="1" applyProtection="1">
      <alignment horizontal="left"/>
      <protection hidden="1"/>
    </xf>
    <xf numFmtId="0" fontId="1" fillId="0" borderId="4" xfId="1" applyBorder="1" applyAlignment="1" applyProtection="1">
      <alignment horizontal="center"/>
      <protection locked="0"/>
    </xf>
    <xf numFmtId="0" fontId="8" fillId="0" borderId="14" xfId="1" applyFont="1" applyBorder="1" applyProtection="1">
      <protection hidden="1"/>
    </xf>
    <xf numFmtId="0" fontId="30" fillId="0" borderId="7" xfId="1" applyFont="1" applyBorder="1" applyAlignment="1" applyProtection="1">
      <alignment horizontal="center"/>
      <protection hidden="1"/>
    </xf>
    <xf numFmtId="0" fontId="30" fillId="0" borderId="16" xfId="1" applyFont="1" applyBorder="1" applyAlignment="1" applyProtection="1">
      <alignment horizontal="center"/>
      <protection hidden="1"/>
    </xf>
    <xf numFmtId="0" fontId="1" fillId="9" borderId="15" xfId="1" applyFill="1" applyBorder="1" applyAlignment="1" applyProtection="1">
      <alignment horizontal="left"/>
      <protection hidden="1"/>
    </xf>
    <xf numFmtId="0" fontId="1" fillId="9" borderId="18" xfId="1" applyFill="1" applyBorder="1" applyAlignment="1" applyProtection="1">
      <alignment horizontal="left"/>
      <protection hidden="1"/>
    </xf>
    <xf numFmtId="0" fontId="1" fillId="9" borderId="11" xfId="1" applyFill="1" applyBorder="1" applyAlignment="1" applyProtection="1">
      <alignment horizontal="left"/>
      <protection hidden="1"/>
    </xf>
    <xf numFmtId="0" fontId="10" fillId="4" borderId="14" xfId="1" applyFont="1" applyFill="1" applyBorder="1" applyAlignment="1" applyProtection="1">
      <alignment horizontal="left"/>
      <protection locked="0"/>
    </xf>
    <xf numFmtId="0" fontId="26" fillId="0" borderId="5" xfId="1" applyFont="1" applyBorder="1" applyAlignment="1" applyProtection="1">
      <alignment horizontal="center" wrapText="1"/>
      <protection hidden="1"/>
    </xf>
    <xf numFmtId="0" fontId="23" fillId="0" borderId="8" xfId="1" applyFont="1" applyBorder="1" applyAlignment="1" applyProtection="1">
      <alignment horizontal="center" wrapText="1"/>
      <protection hidden="1"/>
    </xf>
    <xf numFmtId="0" fontId="23" fillId="0" borderId="19" xfId="1" applyFont="1" applyBorder="1" applyAlignment="1" applyProtection="1">
      <alignment horizontal="center" wrapText="1"/>
      <protection hidden="1"/>
    </xf>
    <xf numFmtId="0" fontId="27" fillId="0" borderId="10" xfId="1" applyFont="1" applyBorder="1" applyAlignment="1" applyProtection="1">
      <alignment horizontal="left" vertical="top" wrapText="1"/>
      <protection locked="0"/>
    </xf>
    <xf numFmtId="0" fontId="27" fillId="0" borderId="0" xfId="1" applyFont="1" applyAlignment="1" applyProtection="1">
      <alignment horizontal="left" vertical="top" wrapText="1"/>
      <protection locked="0"/>
    </xf>
    <xf numFmtId="0" fontId="4" fillId="0" borderId="0" xfId="1" quotePrefix="1" applyFont="1" applyAlignment="1" applyProtection="1">
      <alignment horizontal="center" vertical="center" wrapText="1"/>
      <protection hidden="1"/>
    </xf>
    <xf numFmtId="0" fontId="4" fillId="0" borderId="5" xfId="1" quotePrefix="1" applyFont="1" applyBorder="1" applyAlignment="1" applyProtection="1">
      <alignment horizontal="center" vertical="center" wrapText="1"/>
      <protection hidden="1"/>
    </xf>
    <xf numFmtId="0" fontId="34" fillId="0" borderId="7" xfId="1" applyFont="1" applyBorder="1" applyAlignment="1" applyProtection="1">
      <alignment horizontal="center" vertical="center" wrapText="1"/>
      <protection hidden="1"/>
    </xf>
    <xf numFmtId="0" fontId="34" fillId="0" borderId="6" xfId="1" applyFont="1" applyBorder="1" applyAlignment="1" applyProtection="1">
      <alignment horizontal="center" vertical="center" wrapText="1"/>
      <protection hidden="1"/>
    </xf>
    <xf numFmtId="0" fontId="34" fillId="0" borderId="10" xfId="1" applyFont="1" applyBorder="1" applyAlignment="1" applyProtection="1">
      <alignment horizontal="center" vertical="center" wrapText="1"/>
      <protection hidden="1"/>
    </xf>
    <xf numFmtId="0" fontId="34" fillId="0" borderId="5" xfId="1" applyFont="1" applyBorder="1" applyAlignment="1" applyProtection="1">
      <alignment horizontal="center" vertical="center" wrapText="1"/>
      <protection hidden="1"/>
    </xf>
    <xf numFmtId="0" fontId="34" fillId="0" borderId="3" xfId="1" applyFont="1" applyBorder="1" applyAlignment="1" applyProtection="1">
      <alignment horizontal="center" vertical="center" wrapText="1"/>
      <protection hidden="1"/>
    </xf>
    <xf numFmtId="0" fontId="34" fillId="0" borderId="1" xfId="1" applyFont="1" applyBorder="1" applyAlignment="1" applyProtection="1">
      <alignment horizontal="center" vertical="center" wrapText="1"/>
      <protection hidden="1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8" fillId="0" borderId="14" xfId="1" applyFont="1" applyBorder="1" applyAlignment="1" applyProtection="1">
      <alignment horizontal="left"/>
      <protection locked="0"/>
    </xf>
    <xf numFmtId="0" fontId="3" fillId="0" borderId="10" xfId="1" applyFont="1" applyBorder="1" applyAlignment="1" applyProtection="1">
      <alignment horizontal="center" wrapText="1"/>
      <protection hidden="1"/>
    </xf>
    <xf numFmtId="0" fontId="3" fillId="0" borderId="0" xfId="1" applyFont="1" applyAlignment="1" applyProtection="1">
      <alignment horizontal="center" wrapText="1"/>
      <protection hidden="1"/>
    </xf>
    <xf numFmtId="0" fontId="2" fillId="5" borderId="15" xfId="1" applyFont="1" applyFill="1" applyBorder="1" applyAlignment="1" applyProtection="1">
      <alignment horizontal="center"/>
      <protection locked="0"/>
    </xf>
    <xf numFmtId="0" fontId="2" fillId="5" borderId="11" xfId="1" applyFont="1" applyFill="1" applyBorder="1" applyAlignment="1" applyProtection="1">
      <alignment horizontal="center"/>
      <protection locked="0"/>
    </xf>
    <xf numFmtId="0" fontId="19" fillId="0" borderId="7" xfId="1" applyFont="1" applyBorder="1" applyAlignment="1" applyProtection="1">
      <alignment horizontal="left" wrapText="1"/>
      <protection hidden="1"/>
    </xf>
    <xf numFmtId="0" fontId="19" fillId="0" borderId="16" xfId="1" applyFont="1" applyBorder="1" applyAlignment="1" applyProtection="1">
      <alignment horizontal="left" wrapText="1"/>
      <protection hidden="1"/>
    </xf>
    <xf numFmtId="0" fontId="19" fillId="0" borderId="10" xfId="1" applyFont="1" applyBorder="1" applyAlignment="1" applyProtection="1">
      <alignment horizontal="left" wrapText="1"/>
      <protection hidden="1"/>
    </xf>
    <xf numFmtId="0" fontId="19" fillId="0" borderId="0" xfId="1" applyFont="1" applyAlignment="1" applyProtection="1">
      <alignment horizontal="left" wrapText="1"/>
      <protection hidden="1"/>
    </xf>
    <xf numFmtId="0" fontId="2" fillId="0" borderId="14" xfId="1" applyFont="1" applyBorder="1" applyAlignment="1" applyProtection="1">
      <alignment horizontal="center" vertical="top"/>
      <protection hidden="1"/>
    </xf>
    <xf numFmtId="0" fontId="3" fillId="0" borderId="14" xfId="1" applyFont="1" applyBorder="1" applyAlignment="1" applyProtection="1">
      <alignment horizontal="left" vertical="top" wrapText="1"/>
      <protection hidden="1"/>
    </xf>
    <xf numFmtId="0" fontId="20" fillId="0" borderId="16" xfId="1" applyFont="1" applyBorder="1" applyAlignment="1">
      <alignment horizontal="center"/>
    </xf>
    <xf numFmtId="0" fontId="20" fillId="0" borderId="6" xfId="1" applyFont="1" applyBorder="1" applyAlignment="1">
      <alignment horizontal="center"/>
    </xf>
    <xf numFmtId="0" fontId="3" fillId="0" borderId="10" xfId="1" applyFont="1" applyBorder="1" applyAlignment="1" applyProtection="1">
      <alignment horizontal="left" vertical="top" wrapText="1"/>
      <protection locked="0"/>
    </xf>
    <xf numFmtId="0" fontId="3" fillId="0" borderId="0" xfId="1" applyFont="1" applyAlignment="1" applyProtection="1">
      <alignment horizontal="left" vertical="top" wrapText="1"/>
      <protection locked="0"/>
    </xf>
    <xf numFmtId="0" fontId="3" fillId="0" borderId="5" xfId="1" applyFont="1" applyBorder="1" applyAlignment="1" applyProtection="1">
      <alignment horizontal="left" vertical="top" wrapText="1"/>
      <protection locked="0"/>
    </xf>
    <xf numFmtId="0" fontId="3" fillId="0" borderId="3" xfId="1" applyFont="1" applyBorder="1" applyAlignment="1" applyProtection="1">
      <alignment horizontal="left" vertical="top" wrapText="1"/>
      <protection locked="0"/>
    </xf>
    <xf numFmtId="0" fontId="3" fillId="0" borderId="2" xfId="1" applyFont="1" applyBorder="1" applyAlignment="1" applyProtection="1">
      <alignment horizontal="left" vertical="top" wrapText="1"/>
      <protection locked="0"/>
    </xf>
    <xf numFmtId="0" fontId="3" fillId="0" borderId="1" xfId="1" applyFont="1" applyBorder="1" applyAlignment="1" applyProtection="1">
      <alignment horizontal="left" vertical="top" wrapText="1"/>
      <protection locked="0"/>
    </xf>
    <xf numFmtId="0" fontId="3" fillId="0" borderId="9" xfId="1" applyFont="1" applyBorder="1" applyAlignment="1" applyProtection="1">
      <alignment horizontal="center"/>
      <protection locked="0"/>
    </xf>
    <xf numFmtId="14" fontId="6" fillId="0" borderId="8" xfId="1" applyNumberFormat="1" applyFont="1" applyBorder="1" applyAlignment="1" applyProtection="1">
      <alignment horizontal="center" vertical="center"/>
      <protection locked="0"/>
    </xf>
    <xf numFmtId="14" fontId="6" fillId="0" borderId="4" xfId="1" applyNumberFormat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center" vertic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302E1CE8-3642-4969-A8A2-B34299B23AA1}"/>
    <cellStyle name="Procent 2" xfId="2" xr:uid="{17172CC2-8016-4517-A565-22EE1EF4E17B}"/>
  </cellStyles>
  <dxfs count="24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tes\Husec-Certifiering\Certifieringsprojekt\HUO035\HUO035%2520f-jour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S"/>
      <sheetName val="PM Eng"/>
      <sheetName val="X"/>
      <sheetName val="o"/>
      <sheetName val="kf"/>
      <sheetName val="PM"/>
      <sheetName val="Fältkort"/>
      <sheetName val="Rapp"/>
      <sheetName val="L"/>
      <sheetName val="Avvik"/>
      <sheetName val="Komm"/>
      <sheetName val="Check"/>
      <sheetName val="Sprutplan"/>
      <sheetName val="Sponsor"/>
      <sheetName val="Tx"/>
      <sheetName val="Spr1"/>
      <sheetName val="Og1"/>
      <sheetName val="Spr2"/>
      <sheetName val="Og2"/>
      <sheetName val="Spr3"/>
      <sheetName val="Og3"/>
      <sheetName val="Spr4"/>
      <sheetName val="Og4"/>
      <sheetName val="Maskiner"/>
      <sheetName val="F1"/>
      <sheetName val="F2"/>
      <sheetName val="F3"/>
      <sheetName val="F4"/>
      <sheetName val="F5"/>
      <sheetName val="F6"/>
      <sheetName val="F7"/>
      <sheetName val="F8"/>
      <sheetName val="Instr"/>
      <sheetName val="Grad"/>
      <sheetName val="G1"/>
      <sheetName val="G2"/>
      <sheetName val="G3"/>
      <sheetName val="G4"/>
      <sheetName val="G5"/>
      <sheetName val="G6"/>
      <sheetName val="G7"/>
      <sheetName val="G8"/>
      <sheetName val="SOP1"/>
      <sheetName val="Skörd"/>
    </sheetNames>
    <sheetDataSet>
      <sheetData sheetId="0"/>
      <sheetData sheetId="1"/>
      <sheetData sheetId="2"/>
      <sheetData sheetId="3">
        <row r="11">
          <cell r="AE11" t="str">
            <v>annuella gräs</v>
          </cell>
        </row>
        <row r="12">
          <cell r="AE12" t="str">
            <v>arv, röd-</v>
          </cell>
        </row>
        <row r="13">
          <cell r="AE13" t="str">
            <v>arv, våt-</v>
          </cell>
        </row>
        <row r="14">
          <cell r="AE14" t="str">
            <v>baldersbrå</v>
          </cell>
        </row>
        <row r="15">
          <cell r="AE15" t="str">
            <v>bitterpilört</v>
          </cell>
        </row>
        <row r="16">
          <cell r="AE16" t="str">
            <v>blåklint</v>
          </cell>
        </row>
        <row r="17">
          <cell r="AE17" t="str">
            <v>brännässla</v>
          </cell>
        </row>
        <row r="18">
          <cell r="AE18" t="str">
            <v>dån</v>
          </cell>
        </row>
        <row r="19">
          <cell r="AE19" t="str">
            <v>dån, hamp-</v>
          </cell>
        </row>
        <row r="20">
          <cell r="AE20" t="str">
            <v>dån, mjuk-</v>
          </cell>
        </row>
        <row r="21">
          <cell r="AE21" t="str">
            <v>dån, pip-</v>
          </cell>
        </row>
        <row r="22">
          <cell r="AE22" t="str">
            <v>dån, topp-</v>
          </cell>
        </row>
        <row r="23">
          <cell r="AE23" t="str">
            <v>engelskt rajgräs</v>
          </cell>
        </row>
        <row r="24">
          <cell r="AE24" t="str">
            <v>etternässla</v>
          </cell>
        </row>
        <row r="25">
          <cell r="AE25" t="str">
            <v>fliknäva</v>
          </cell>
        </row>
        <row r="26">
          <cell r="AE26" t="str">
            <v>flikpilister</v>
          </cell>
        </row>
        <row r="27">
          <cell r="AE27" t="str">
            <v>flyghavre</v>
          </cell>
        </row>
        <row r="28">
          <cell r="AE28" t="str">
            <v>fräken, åker-</v>
          </cell>
        </row>
        <row r="29">
          <cell r="AE29" t="str">
            <v>fältveronika</v>
          </cell>
        </row>
        <row r="30">
          <cell r="AE30" t="str">
            <v>förgätmigej</v>
          </cell>
        </row>
        <row r="31">
          <cell r="AE31" t="str">
            <v>förgätmigej, åker-</v>
          </cell>
        </row>
        <row r="32">
          <cell r="AE32" t="str">
            <v>gatkamomill</v>
          </cell>
        </row>
        <row r="33">
          <cell r="AE33" t="str">
            <v>groblad</v>
          </cell>
        </row>
        <row r="34">
          <cell r="AE34" t="str">
            <v>gräs, annuell</v>
          </cell>
        </row>
        <row r="35">
          <cell r="AE35" t="str">
            <v>gröe, vit-</v>
          </cell>
        </row>
        <row r="36">
          <cell r="AE36" t="str">
            <v>gulmåra</v>
          </cell>
        </row>
        <row r="37">
          <cell r="AE37" t="str">
            <v>gyllen, sommar-</v>
          </cell>
        </row>
        <row r="38">
          <cell r="AE38" t="str">
            <v>gyllen, åker-</v>
          </cell>
        </row>
        <row r="39">
          <cell r="AE39" t="str">
            <v>hampdån</v>
          </cell>
        </row>
        <row r="40">
          <cell r="AE40" t="str">
            <v>harkål</v>
          </cell>
        </row>
        <row r="41">
          <cell r="AE41" t="str">
            <v>havre, flyg-</v>
          </cell>
        </row>
        <row r="42">
          <cell r="AE42" t="str">
            <v>havre, spill-</v>
          </cell>
        </row>
        <row r="43">
          <cell r="AE43" t="str">
            <v>hirs, höns-</v>
          </cell>
        </row>
        <row r="44">
          <cell r="AE44" t="str">
            <v>hästhov</v>
          </cell>
        </row>
        <row r="45">
          <cell r="AE45" t="str">
            <v>hönshirs</v>
          </cell>
        </row>
        <row r="46">
          <cell r="AE46" t="str">
            <v>ital rajgräs</v>
          </cell>
        </row>
        <row r="47">
          <cell r="AE47" t="str">
            <v>jordrök</v>
          </cell>
        </row>
        <row r="48">
          <cell r="AE48" t="str">
            <v>kamomill, gat-</v>
          </cell>
        </row>
        <row r="49">
          <cell r="AE49" t="str">
            <v>kamomill, vanlig</v>
          </cell>
        </row>
        <row r="50">
          <cell r="AE50" t="str">
            <v>kirskål</v>
          </cell>
        </row>
        <row r="51">
          <cell r="AE51" t="str">
            <v>knölsyska</v>
          </cell>
        </row>
        <row r="52">
          <cell r="AE52" t="str">
            <v>korn, spill-</v>
          </cell>
        </row>
        <row r="53">
          <cell r="AE53" t="str">
            <v>kornvallmo</v>
          </cell>
        </row>
        <row r="54">
          <cell r="AE54" t="str">
            <v>korsört</v>
          </cell>
        </row>
        <row r="55">
          <cell r="AE55" t="str">
            <v>kvickrot</v>
          </cell>
        </row>
        <row r="56">
          <cell r="AE56" t="str">
            <v>kämpar, röd-</v>
          </cell>
        </row>
        <row r="57">
          <cell r="AE57" t="str">
            <v>kämpar, svart-</v>
          </cell>
        </row>
        <row r="58">
          <cell r="AE58" t="str">
            <v>lomme</v>
          </cell>
        </row>
        <row r="59">
          <cell r="AE59" t="str">
            <v>majveronika</v>
          </cell>
        </row>
        <row r="60">
          <cell r="AE60" t="str">
            <v>maskros</v>
          </cell>
        </row>
        <row r="61">
          <cell r="AE61" t="str">
            <v>mjukdån</v>
          </cell>
        </row>
        <row r="62">
          <cell r="AE62" t="str">
            <v>mjuknäva</v>
          </cell>
        </row>
        <row r="64">
          <cell r="AE64" t="str">
            <v>molke, åker-</v>
          </cell>
        </row>
        <row r="65">
          <cell r="AE65" t="str">
            <v>murgrönsveronika</v>
          </cell>
        </row>
        <row r="66">
          <cell r="AE66" t="str">
            <v>målla</v>
          </cell>
        </row>
        <row r="67">
          <cell r="AE67" t="str">
            <v>målla, svin-</v>
          </cell>
        </row>
        <row r="68">
          <cell r="AE68" t="str">
            <v>målla, väg-</v>
          </cell>
        </row>
        <row r="69">
          <cell r="AE69" t="str">
            <v>måra, gul-</v>
          </cell>
        </row>
        <row r="70">
          <cell r="AE70" t="str">
            <v>måra, snärj-</v>
          </cell>
        </row>
        <row r="71">
          <cell r="AE71" t="str">
            <v>nässla, bränn-</v>
          </cell>
        </row>
        <row r="72">
          <cell r="AE72" t="str">
            <v>nässla, etter-</v>
          </cell>
        </row>
        <row r="73">
          <cell r="AE73" t="str">
            <v>näva, flik-</v>
          </cell>
        </row>
        <row r="74">
          <cell r="AE74" t="str">
            <v>näva, mjuk-</v>
          </cell>
        </row>
        <row r="75">
          <cell r="AE75" t="str">
            <v>näva, skat-</v>
          </cell>
        </row>
        <row r="76">
          <cell r="AE76" t="str">
            <v>näva, sparv-</v>
          </cell>
        </row>
        <row r="77">
          <cell r="AE77" t="str">
            <v>näva, stink-</v>
          </cell>
        </row>
        <row r="78">
          <cell r="AE78" t="str">
            <v>ogräs ospec</v>
          </cell>
        </row>
        <row r="79">
          <cell r="AE79" t="str">
            <v>penningört</v>
          </cell>
        </row>
        <row r="80">
          <cell r="AE80" t="str">
            <v>pilört</v>
          </cell>
        </row>
        <row r="81">
          <cell r="AE81" t="str">
            <v>pilört, bitter-</v>
          </cell>
        </row>
        <row r="82">
          <cell r="AE82" t="str">
            <v>pilört, vanlig</v>
          </cell>
        </row>
        <row r="83">
          <cell r="AE83" t="str">
            <v>pilört, vatten-</v>
          </cell>
        </row>
        <row r="84">
          <cell r="AE84" t="str">
            <v>pilört, åker-</v>
          </cell>
        </row>
        <row r="85">
          <cell r="AE85" t="str">
            <v>pipdån</v>
          </cell>
        </row>
        <row r="86">
          <cell r="AE86" t="str">
            <v>plister, flik-</v>
          </cell>
        </row>
        <row r="87">
          <cell r="AE87" t="str">
            <v>plister, mjuk-</v>
          </cell>
        </row>
        <row r="88">
          <cell r="AE88" t="str">
            <v>plister, röd-</v>
          </cell>
        </row>
        <row r="89">
          <cell r="AE89" t="str">
            <v>plister, vit-</v>
          </cell>
        </row>
        <row r="90">
          <cell r="AE90" t="str">
            <v>potatis</v>
          </cell>
        </row>
        <row r="91">
          <cell r="AE91" t="str">
            <v>rajgräs, engelskt-</v>
          </cell>
        </row>
        <row r="92">
          <cell r="AE92" t="str">
            <v>rajgräs, ital-</v>
          </cell>
        </row>
        <row r="93">
          <cell r="AE93" t="str">
            <v>raps, spill-</v>
          </cell>
        </row>
        <row r="94">
          <cell r="AE94" t="str">
            <v>renkavle</v>
          </cell>
        </row>
        <row r="95">
          <cell r="AE95" t="str">
            <v>revormstörel</v>
          </cell>
        </row>
        <row r="96">
          <cell r="AE96" t="str">
            <v>rågvallmo</v>
          </cell>
        </row>
        <row r="97">
          <cell r="AE97" t="str">
            <v>rättika, åker-</v>
          </cell>
        </row>
        <row r="98">
          <cell r="AE98" t="str">
            <v>rävtörel</v>
          </cell>
        </row>
        <row r="99">
          <cell r="AE99" t="str">
            <v>rödarv</v>
          </cell>
        </row>
        <row r="100">
          <cell r="AE100" t="str">
            <v>rödkämpar</v>
          </cell>
        </row>
        <row r="101">
          <cell r="AE101" t="str">
            <v>rödplister</v>
          </cell>
        </row>
        <row r="102">
          <cell r="AE102" t="str">
            <v>sandtrav</v>
          </cell>
        </row>
        <row r="103">
          <cell r="AE103" t="str">
            <v>senap, väg-</v>
          </cell>
        </row>
        <row r="104">
          <cell r="AE104" t="str">
            <v>senap, åker-</v>
          </cell>
        </row>
        <row r="105">
          <cell r="AE105" t="str">
            <v>skatnäva</v>
          </cell>
        </row>
        <row r="106">
          <cell r="AE106" t="str">
            <v>snärjmåra</v>
          </cell>
        </row>
        <row r="107">
          <cell r="AE107" t="str">
            <v>sommargyllen</v>
          </cell>
        </row>
        <row r="108">
          <cell r="AE108" t="str">
            <v>sparvnäva</v>
          </cell>
        </row>
        <row r="109">
          <cell r="AE109" t="str">
            <v>spillhavre</v>
          </cell>
        </row>
        <row r="110">
          <cell r="AE110" t="str">
            <v>spillkorn</v>
          </cell>
        </row>
        <row r="111">
          <cell r="AE111" t="str">
            <v>spillraps</v>
          </cell>
        </row>
        <row r="112">
          <cell r="AE112" t="str">
            <v>stinknäva</v>
          </cell>
        </row>
        <row r="113">
          <cell r="AE113" t="str">
            <v>styvmorsviol</v>
          </cell>
        </row>
        <row r="114">
          <cell r="AE114" t="str">
            <v>svartkämpar</v>
          </cell>
        </row>
        <row r="115">
          <cell r="AE115" t="str">
            <v>svinmålla</v>
          </cell>
        </row>
        <row r="116">
          <cell r="AE116" t="str">
            <v>syska, knöl-</v>
          </cell>
        </row>
        <row r="117">
          <cell r="AE117" t="str">
            <v>tistel, väg-</v>
          </cell>
        </row>
        <row r="118">
          <cell r="AE118" t="str">
            <v>tistel, åker-</v>
          </cell>
        </row>
        <row r="119">
          <cell r="AE119" t="str">
            <v>toppdån</v>
          </cell>
        </row>
        <row r="120">
          <cell r="AE120" t="str">
            <v>trampört</v>
          </cell>
        </row>
        <row r="121">
          <cell r="AE121" t="str">
            <v>trav, sand-</v>
          </cell>
        </row>
        <row r="122">
          <cell r="AE122" t="str">
            <v>tvåhjbl arter</v>
          </cell>
        </row>
        <row r="123">
          <cell r="AE123" t="str">
            <v>törel, revorms-</v>
          </cell>
        </row>
        <row r="124">
          <cell r="AE124" t="str">
            <v>törel, räv-</v>
          </cell>
        </row>
        <row r="125">
          <cell r="AE125" t="str">
            <v>vallmo</v>
          </cell>
        </row>
        <row r="126">
          <cell r="AE126" t="str">
            <v>vallmo, korn-</v>
          </cell>
        </row>
        <row r="127">
          <cell r="AE127" t="str">
            <v>vallmo, råg-</v>
          </cell>
        </row>
        <row r="128">
          <cell r="AE128" t="str">
            <v>vanlig kamomill</v>
          </cell>
        </row>
        <row r="129">
          <cell r="AE129" t="str">
            <v>vanlig pilört</v>
          </cell>
        </row>
        <row r="130">
          <cell r="AE130" t="str">
            <v>vattenpilört</v>
          </cell>
        </row>
        <row r="131">
          <cell r="AE131" t="str">
            <v>ven, åker-</v>
          </cell>
        </row>
        <row r="132">
          <cell r="AE132" t="str">
            <v>veronika</v>
          </cell>
        </row>
        <row r="133">
          <cell r="AE133" t="str">
            <v>veronika, fält-</v>
          </cell>
        </row>
        <row r="134">
          <cell r="AE134" t="str">
            <v>veronika, maj-</v>
          </cell>
        </row>
        <row r="135">
          <cell r="AE135" t="str">
            <v>veronika, murgröns-</v>
          </cell>
        </row>
        <row r="136">
          <cell r="AE136" t="str">
            <v>veronika, åker-</v>
          </cell>
        </row>
        <row r="137">
          <cell r="AE137" t="str">
            <v>vete, spill-</v>
          </cell>
        </row>
        <row r="138">
          <cell r="AE138" t="str">
            <v>viol, styvmors-</v>
          </cell>
        </row>
        <row r="139">
          <cell r="AE139" t="str">
            <v>viol, åker-</v>
          </cell>
        </row>
        <row r="140">
          <cell r="AE140" t="str">
            <v>vitgröe</v>
          </cell>
        </row>
        <row r="141">
          <cell r="AE141" t="str">
            <v>vitplister</v>
          </cell>
        </row>
        <row r="142">
          <cell r="AE142" t="str">
            <v>våtarv</v>
          </cell>
        </row>
        <row r="143">
          <cell r="AE143" t="str">
            <v>vägmålla</v>
          </cell>
        </row>
        <row r="144">
          <cell r="AE144" t="str">
            <v>vägsenap</v>
          </cell>
        </row>
        <row r="145">
          <cell r="AE145" t="str">
            <v>vägtistel</v>
          </cell>
        </row>
        <row r="146">
          <cell r="AE146" t="str">
            <v>åkerbinda</v>
          </cell>
        </row>
        <row r="147">
          <cell r="AE147" t="str">
            <v>åkerfräken</v>
          </cell>
        </row>
        <row r="148">
          <cell r="AE148" t="str">
            <v>åkerförgätmigej</v>
          </cell>
        </row>
        <row r="149">
          <cell r="AE149" t="str">
            <v>åkergyllen</v>
          </cell>
        </row>
        <row r="150">
          <cell r="AE150" t="str">
            <v>åkerkål</v>
          </cell>
        </row>
        <row r="151">
          <cell r="AE151" t="str">
            <v>åkermolke</v>
          </cell>
        </row>
        <row r="152">
          <cell r="AE152" t="str">
            <v>åkerpilört</v>
          </cell>
        </row>
        <row r="153">
          <cell r="AE153" t="str">
            <v>åkerrättika</v>
          </cell>
        </row>
        <row r="154">
          <cell r="AE154" t="str">
            <v>åkersenap</v>
          </cell>
        </row>
        <row r="155">
          <cell r="AE155" t="str">
            <v>åkertistel</v>
          </cell>
        </row>
        <row r="156">
          <cell r="AE156" t="str">
            <v>åkerven</v>
          </cell>
        </row>
        <row r="157">
          <cell r="AE157" t="str">
            <v>åkerveronika</v>
          </cell>
        </row>
        <row r="158">
          <cell r="AE158" t="str">
            <v>åkervinda</v>
          </cell>
        </row>
        <row r="159">
          <cell r="AE159" t="str">
            <v>åkerviol</v>
          </cell>
        </row>
      </sheetData>
      <sheetData sheetId="4">
        <row r="12">
          <cell r="K12" t="str">
            <v>Weeds in cereals</v>
          </cell>
          <cell r="N12">
            <v>200</v>
          </cell>
        </row>
      </sheetData>
      <sheetData sheetId="5">
        <row r="40">
          <cell r="BA40" t="str">
            <v>2,3,4,5,6,7,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6">
          <cell r="Q26" t="str">
            <v>E Speedy 2006</v>
          </cell>
          <cell r="R26" t="str">
            <v>HSE 3.1</v>
          </cell>
          <cell r="S26">
            <v>46</v>
          </cell>
        </row>
        <row r="27">
          <cell r="Q27" t="str">
            <v>E Speedy 2018</v>
          </cell>
          <cell r="R27" t="str">
            <v>HSE 3.12</v>
          </cell>
          <cell r="S27">
            <v>46</v>
          </cell>
        </row>
        <row r="28">
          <cell r="Q28" t="str">
            <v>E Agrotop 1991</v>
          </cell>
          <cell r="R28" t="str">
            <v>HSE 3.3</v>
          </cell>
          <cell r="S28">
            <v>50</v>
          </cell>
        </row>
        <row r="29">
          <cell r="Q29" t="str">
            <v>E Hardi 12 m årsm 2000</v>
          </cell>
          <cell r="R29" t="str">
            <v>HSE 3.4</v>
          </cell>
          <cell r="S29">
            <v>50</v>
          </cell>
        </row>
        <row r="30">
          <cell r="Q30" t="e">
            <v>#N/A</v>
          </cell>
          <cell r="R30" t="e">
            <v>#N/A</v>
          </cell>
          <cell r="S30" t="e">
            <v>#N/A</v>
          </cell>
        </row>
        <row r="31">
          <cell r="Q31" t="e">
            <v>#N/A</v>
          </cell>
          <cell r="R31" t="e">
            <v>#N/A</v>
          </cell>
          <cell r="S31" t="e">
            <v>#N/A</v>
          </cell>
        </row>
        <row r="32">
          <cell r="Q32" t="e">
            <v>#N/A</v>
          </cell>
          <cell r="R32" t="e">
            <v>#N/A</v>
          </cell>
          <cell r="S32" t="e">
            <v>#N/A</v>
          </cell>
        </row>
        <row r="33">
          <cell r="Q33" t="e">
            <v>#N/A</v>
          </cell>
          <cell r="R33" t="e">
            <v>#N/A</v>
          </cell>
          <cell r="S33" t="e">
            <v>#N/A</v>
          </cell>
        </row>
        <row r="34">
          <cell r="Q34" t="e">
            <v>#N/A</v>
          </cell>
          <cell r="R34" t="e">
            <v>#N/A</v>
          </cell>
          <cell r="S34" t="e">
            <v>#N/A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9BE82-3C50-447D-A769-389A4E92DA23}">
  <sheetPr>
    <tabColor rgb="FF00FFFF"/>
  </sheetPr>
  <dimension ref="A1:CD114"/>
  <sheetViews>
    <sheetView topLeftCell="B15" zoomScale="130" zoomScaleNormal="130" workbookViewId="0">
      <selection activeCell="C10" sqref="C10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226</v>
      </c>
      <c r="C1" s="64" t="str">
        <f ca="1">MID(CELL("filename",A1),FIND("]",CELL("filename",A1))+1,255)</f>
        <v>Spr1</v>
      </c>
      <c r="D1" s="65" t="s">
        <v>1</v>
      </c>
      <c r="E1" s="152" t="s">
        <v>232</v>
      </c>
      <c r="F1" s="67" t="s">
        <v>2</v>
      </c>
      <c r="G1" s="68"/>
      <c r="H1" s="68" t="s">
        <v>3</v>
      </c>
      <c r="I1" s="158" t="s">
        <v>225</v>
      </c>
      <c r="J1" s="159"/>
      <c r="K1" s="159"/>
      <c r="L1" s="160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44805</v>
      </c>
      <c r="G3" s="74" t="s">
        <v>8</v>
      </c>
      <c r="H3" s="75"/>
      <c r="I3" s="76"/>
      <c r="L3" s="1" t="str">
        <f ca="1">"Ogräs graderas i flik Og"&amp;RIGHT(C1,1)&amp;"."</f>
        <v>Ogräs graderas i flik Og1.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0.51041666666666663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0.52083333333333337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228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61" t="s">
        <v>230</v>
      </c>
      <c r="D8" s="161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53">
        <v>0.13333333333333333</v>
      </c>
      <c r="D9" s="5"/>
      <c r="F9" s="162" t="s">
        <v>43</v>
      </c>
      <c r="G9" s="85" t="s">
        <v>44</v>
      </c>
      <c r="H9" s="86" t="s">
        <v>45</v>
      </c>
      <c r="I9" s="163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62"/>
      <c r="G10" s="85" t="s">
        <v>52</v>
      </c>
      <c r="H10" s="86" t="s">
        <v>53</v>
      </c>
      <c r="I10" s="164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65" t="s">
        <v>59</v>
      </c>
      <c r="E11" s="166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65"/>
      <c r="E12" s="166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17</v>
      </c>
      <c r="D15" s="113">
        <v>17.399999999999999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51.4</v>
      </c>
      <c r="D16" s="117">
        <v>52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10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0.1</v>
      </c>
      <c r="D18" s="122">
        <v>0.1</v>
      </c>
      <c r="E18" s="122">
        <v>0.1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110</v>
      </c>
      <c r="D19" s="124" t="s">
        <v>110</v>
      </c>
      <c r="E19" s="124" t="s">
        <v>110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16</v>
      </c>
      <c r="D20" s="156" t="s">
        <v>116</v>
      </c>
      <c r="E20" s="157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30</v>
      </c>
      <c r="D21" s="126" t="s">
        <v>123</v>
      </c>
      <c r="E21" s="177" t="s">
        <v>124</v>
      </c>
      <c r="F21" s="177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30</v>
      </c>
      <c r="D22" s="178" t="s">
        <v>130</v>
      </c>
      <c r="E22" s="179"/>
      <c r="F22" s="179"/>
      <c r="G22" s="180"/>
      <c r="H22" s="181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78"/>
      <c r="E23" s="179"/>
      <c r="F23" s="179"/>
      <c r="G23" s="182" t="s">
        <v>134</v>
      </c>
      <c r="H23" s="183"/>
      <c r="I23" s="183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84"/>
      <c r="H24" s="185"/>
      <c r="I24" s="185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86" t="s">
        <v>144</v>
      </c>
      <c r="H25" s="186" t="s">
        <v>145</v>
      </c>
      <c r="I25" s="187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13</v>
      </c>
      <c r="D26" s="135">
        <v>13</v>
      </c>
      <c r="E26" s="136">
        <v>14</v>
      </c>
      <c r="F26" s="137">
        <f>IF(AND([1]kf!K12&lt;&gt;"Weeds in cereals",OR(AND(C26&gt;29,C26&lt;40),AND(C26&gt;49,C26&lt;60))),1,0)</f>
        <v>0</v>
      </c>
      <c r="G26" s="186"/>
      <c r="H26" s="186"/>
      <c r="I26" s="187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 t="e">
        <f>IF(ISNUMBER(C27),0,1)+IF(ISNUMBER(#REF!),0,1)+IF(ISNUMBER(E27),0,1)+IF(OR(C27&lt;#REF!,C27&lt;E27,SUM(C27:E27)&gt;100),1,0)</f>
        <v>#REF!</v>
      </c>
      <c r="B27" s="72" t="s">
        <v>154</v>
      </c>
      <c r="C27" s="136">
        <v>90</v>
      </c>
      <c r="D27" s="135">
        <v>5</v>
      </c>
      <c r="E27" s="136">
        <v>5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IF(ISNUMBER(C28),0,1)+IF(ISNUMBER(D27),0,1)+IF(ISNUMBER(E28),0,1)+IF(D27&gt;C28,1,0)+IF(OR(E28&lt;C28,E28&lt;D27),1,0)</f>
        <v>0</v>
      </c>
      <c r="B28" s="72" t="s">
        <v>158</v>
      </c>
      <c r="C28" s="136">
        <v>10</v>
      </c>
      <c r="D28" s="155">
        <v>9</v>
      </c>
      <c r="E28" s="136">
        <v>11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54">
        <v>10</v>
      </c>
      <c r="E29" s="167" t="str">
        <f>IF(SUM(A2,A7,A14,A24,A36)=0,"Allt klart!",IF(AND(SUM(A2,A7,A14,A24)=0,A36=1),"Du har glömt att signera!",VLOOKUP(A1,P2:Q18,2,0)))</f>
        <v>Allt klart!</v>
      </c>
      <c r="F29" s="168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111</v>
      </c>
      <c r="E30" s="167"/>
      <c r="F30" s="168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50</v>
      </c>
      <c r="E31" s="167"/>
      <c r="F31" s="168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229</v>
      </c>
      <c r="D32" s="145" t="s">
        <v>175</v>
      </c>
      <c r="E32" s="167"/>
      <c r="F32" s="168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69"/>
      <c r="N32" s="170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31</v>
      </c>
      <c r="D33" s="3"/>
      <c r="E33" s="167"/>
      <c r="F33" s="168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71"/>
      <c r="N33" s="172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67"/>
      <c r="F34" s="168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71"/>
      <c r="N34" s="172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IF(OR(C28&gt;E28,C28&lt;D27,D27&gt;E28),0.5,0)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71"/>
      <c r="N35" s="172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75" t="s">
        <v>231</v>
      </c>
      <c r="D36" s="176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73"/>
      <c r="N36" s="174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247" priority="39">
      <formula>IF($A$2=0,1,0)</formula>
    </cfRule>
  </conditionalFormatting>
  <conditionalFormatting sqref="C9:C13">
    <cfRule type="expression" dxfId="246" priority="21">
      <formula>IF($A$7=0,1,0)</formula>
    </cfRule>
  </conditionalFormatting>
  <conditionalFormatting sqref="C11">
    <cfRule type="expression" dxfId="245" priority="11">
      <formula>IF(AND(ISNUMBER(C11),OR(C11&lt;J17,C11&gt;J18)),1,0)</formula>
    </cfRule>
    <cfRule type="expression" dxfId="244" priority="12">
      <formula>IF(AND(ISNUMBER($C11),OR(C11&lt;J19,C11&gt;J20)),1,0)</formula>
    </cfRule>
  </conditionalFormatting>
  <conditionalFormatting sqref="C11:C13">
    <cfRule type="expression" dxfId="243" priority="34">
      <formula>IF(ISBLANK(C11),0,IF(A11&gt;0,1,0))</formula>
    </cfRule>
  </conditionalFormatting>
  <conditionalFormatting sqref="C17:C23">
    <cfRule type="expression" dxfId="242" priority="22">
      <formula>IF($A$14=0,1,0)</formula>
    </cfRule>
  </conditionalFormatting>
  <conditionalFormatting sqref="C20">
    <cfRule type="expression" dxfId="241" priority="33">
      <formula>IF(ISBLANK(C20),0,IF(A20&gt;0,1,0))</formula>
    </cfRule>
  </conditionalFormatting>
  <conditionalFormatting sqref="C27">
    <cfRule type="expression" dxfId="240" priority="15">
      <formula>IF($C$27&lt;MAX(D27:E27),1,0)</formula>
    </cfRule>
  </conditionalFormatting>
  <conditionalFormatting sqref="C31">
    <cfRule type="expression" dxfId="239" priority="29">
      <formula>IF(ISBLANK(C31),0,IF(A31&gt;0,1,0))</formula>
    </cfRule>
  </conditionalFormatting>
  <conditionalFormatting sqref="C34">
    <cfRule type="expression" dxfId="238" priority="28">
      <formula>IF(ISBLANK(C34),0,IF(A34&gt;0,1,0))</formula>
    </cfRule>
  </conditionalFormatting>
  <conditionalFormatting sqref="C8:D8">
    <cfRule type="expression" dxfId="237" priority="38">
      <formula>IF($A$7=0,1,0)</formula>
    </cfRule>
  </conditionalFormatting>
  <conditionalFormatting sqref="C15:D15">
    <cfRule type="expression" dxfId="236" priority="36">
      <formula>IF(OR(ISBLANK($C15),ISBLANK($D15)),0,IF(OR(C15&lt;2,C15&gt;30),1,0))</formula>
    </cfRule>
  </conditionalFormatting>
  <conditionalFormatting sqref="C15:D16">
    <cfRule type="expression" dxfId="235" priority="8">
      <formula>IF($A$14=0,1,0)</formula>
    </cfRule>
  </conditionalFormatting>
  <conditionalFormatting sqref="C16:D16">
    <cfRule type="expression" dxfId="234" priority="9">
      <formula>IF(OR(ISBLANK($C16),ISBLANK($D16)),0,IF(OR(C16&lt;15,C16&gt;100),1,0))</formula>
    </cfRule>
  </conditionalFormatting>
  <conditionalFormatting sqref="C36:D36">
    <cfRule type="expression" dxfId="233" priority="27">
      <formula>IF(A36=0,1,0)</formula>
    </cfRule>
  </conditionalFormatting>
  <conditionalFormatting sqref="C26:E27">
    <cfRule type="cellIs" dxfId="232" priority="6" operator="greaterThan">
      <formula>100</formula>
    </cfRule>
    <cfRule type="expression" dxfId="231" priority="7">
      <formula>IF($A$24=0,1,0)</formula>
    </cfRule>
  </conditionalFormatting>
  <conditionalFormatting sqref="D11">
    <cfRule type="expression" dxfId="230" priority="10">
      <formula>IF(AND(ISNUMBER(C11),OR(C11&lt;J17,C11&gt;J18)),1,0)</formula>
    </cfRule>
  </conditionalFormatting>
  <conditionalFormatting sqref="D18">
    <cfRule type="expression" dxfId="229" priority="19">
      <formula>IF($A14=0,1,0)</formula>
    </cfRule>
  </conditionalFormatting>
  <conditionalFormatting sqref="D26">
    <cfRule type="expression" dxfId="228" priority="3">
      <formula>IF(AND(ISNUMBER(D26),F26=0,C26-D26&gt;10),1,0)</formula>
    </cfRule>
    <cfRule type="expression" dxfId="227" priority="5">
      <formula>IF(D26&gt;C26,1,0)</formula>
    </cfRule>
  </conditionalFormatting>
  <conditionalFormatting sqref="D27 C28 E28">
    <cfRule type="cellIs" dxfId="226" priority="31" operator="greaterThan">
      <formula>400</formula>
    </cfRule>
  </conditionalFormatting>
  <conditionalFormatting sqref="D27">
    <cfRule type="expression" dxfId="225" priority="25">
      <formula>IF(D27&gt;C28,1,0)</formula>
    </cfRule>
  </conditionalFormatting>
  <conditionalFormatting sqref="D19:E19">
    <cfRule type="expression" dxfId="224" priority="35">
      <formula>IF($A$14=0,1,0)</formula>
    </cfRule>
  </conditionalFormatting>
  <conditionalFormatting sqref="E18">
    <cfRule type="expression" dxfId="223" priority="17" stopIfTrue="1">
      <formula>IF(E18&lt;MAX(C18:D18),1,0)</formula>
    </cfRule>
    <cfRule type="expression" dxfId="222" priority="18">
      <formula>IF(A14=0,1,0)</formula>
    </cfRule>
  </conditionalFormatting>
  <conditionalFormatting sqref="E26">
    <cfRule type="expression" dxfId="221" priority="2">
      <formula>IF(AND(ISNUMBER(E26),F26=0,E26-C26&gt;10),1,0)</formula>
    </cfRule>
    <cfRule type="expression" dxfId="220" priority="4">
      <formula>IF(AND(ISNUMBER(E26),OR(E26&lt;D26,E26&lt;C26)),1,0)</formula>
    </cfRule>
  </conditionalFormatting>
  <conditionalFormatting sqref="E28 C28:C34">
    <cfRule type="expression" dxfId="219" priority="40">
      <formula>IF($A$24=0,1,0)</formula>
    </cfRule>
  </conditionalFormatting>
  <conditionalFormatting sqref="E28">
    <cfRule type="expression" dxfId="218" priority="43">
      <formula>IF(AND(ISNUMBER(E28),OR(E28&lt;C28,E28&lt;D27)),1,0)</formula>
    </cfRule>
  </conditionalFormatting>
  <conditionalFormatting sqref="E21:F21">
    <cfRule type="containsBlanks" dxfId="217" priority="1">
      <formula>LEN(TRIM(E21))=0</formula>
    </cfRule>
  </conditionalFormatting>
  <conditionalFormatting sqref="E29:F34">
    <cfRule type="containsErrors" dxfId="216" priority="23">
      <formula>ISERROR(E29)</formula>
    </cfRule>
    <cfRule type="expression" dxfId="215" priority="26">
      <formula>IF(E29=" ",0,1)</formula>
    </cfRule>
  </conditionalFormatting>
  <conditionalFormatting sqref="F7:F8 C9 F11">
    <cfRule type="containsErrors" dxfId="214" priority="37">
      <formula>ISERROR(C7)</formula>
    </cfRule>
  </conditionalFormatting>
  <conditionalFormatting sqref="J17:J20">
    <cfRule type="containsErrors" dxfId="213" priority="13">
      <formula>ISERROR(J17)</formula>
    </cfRule>
  </conditionalFormatting>
  <dataValidations count="7">
    <dataValidation type="list" allowBlank="1" showInputMessage="1" showErrorMessage="1" sqref="C10" xr:uid="{E1F5A7F7-8A03-42A3-B647-746BB4367245}">
      <formula1>$I$11:$I$15</formula1>
    </dataValidation>
    <dataValidation type="list" allowBlank="1" showInputMessage="1" showErrorMessage="1" sqref="C33" xr:uid="{7B736ACF-CC0C-4341-BABA-09F996152137}">
      <formula1>$I$5:$I$7</formula1>
    </dataValidation>
    <dataValidation type="list" allowBlank="1" showInputMessage="1" showErrorMessage="1" sqref="C30" xr:uid="{4138DE75-63A7-4D46-B470-D0D4497F34E7}">
      <formula1>$H$18:$H$20</formula1>
    </dataValidation>
    <dataValidation type="list" allowBlank="1" showInputMessage="1" showErrorMessage="1" sqref="C23" xr:uid="{727378A1-5AF1-4D27-B752-3251B3D26350}">
      <formula1>$H$13:$H$15</formula1>
    </dataValidation>
    <dataValidation type="list" allowBlank="1" showInputMessage="1" showErrorMessage="1" sqref="C21:C22" xr:uid="{B2A0E106-2E03-4EB4-B3A4-264F509396D4}">
      <formula1>$H$5:$H$11</formula1>
    </dataValidation>
    <dataValidation type="list" allowBlank="1" showInputMessage="1" showErrorMessage="1" sqref="C19:E19" xr:uid="{2F56F267-0020-4EBD-8374-7E38D406DF2A}">
      <formula1>$G$5:$G$20</formula1>
    </dataValidation>
    <dataValidation type="list" allowBlank="1" showInputMessage="1" showErrorMessage="1" sqref="C8" xr:uid="{E7D6729E-7CC6-4348-BE9E-344B6A100779}">
      <formula1>$G$27:$G$36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53A2A-4E7C-4AF1-B72E-327191AE2403}">
  <sheetPr>
    <tabColor rgb="FF00FFFF"/>
  </sheetPr>
  <dimension ref="A1:CD114"/>
  <sheetViews>
    <sheetView topLeftCell="B16" zoomScale="130" zoomScaleNormal="130" workbookViewId="0">
      <selection activeCell="F14" sqref="F14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tr">
        <f ca="1">MID(CELL("filename",A1),FIND("]",CELL("filename",A1))+1,255)</f>
        <v>Spr2</v>
      </c>
      <c r="D1" s="65" t="s">
        <v>1</v>
      </c>
      <c r="E1" s="66"/>
      <c r="F1" s="67" t="s">
        <v>2</v>
      </c>
      <c r="G1" s="68"/>
      <c r="H1" s="68" t="s">
        <v>3</v>
      </c>
      <c r="I1" s="158"/>
      <c r="J1" s="159"/>
      <c r="K1" s="159"/>
      <c r="L1" s="160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44813</v>
      </c>
      <c r="G3" s="74" t="s">
        <v>8</v>
      </c>
      <c r="H3" s="75"/>
      <c r="I3" s="76"/>
      <c r="L3" s="1" t="str">
        <f ca="1">"Ogräs graderas i flik Og"&amp;RIGHT(C1,1)&amp;"."</f>
        <v>Ogräs graderas i flik Og2.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0.46875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0.48958333333333331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233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61" t="s">
        <v>230</v>
      </c>
      <c r="D8" s="161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 t="str">
        <f>VLOOKUP(C8,G27:H36,2,0)</f>
        <v>HSE 3.12</v>
      </c>
      <c r="D9" s="5"/>
      <c r="F9" s="162" t="s">
        <v>43</v>
      </c>
      <c r="G9" s="85" t="s">
        <v>44</v>
      </c>
      <c r="H9" s="86" t="s">
        <v>45</v>
      </c>
      <c r="I9" s="163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62"/>
      <c r="G10" s="85" t="s">
        <v>52</v>
      </c>
      <c r="H10" s="86" t="s">
        <v>53</v>
      </c>
      <c r="I10" s="164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65" t="s">
        <v>59</v>
      </c>
      <c r="E11" s="166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65"/>
      <c r="E12" s="166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17.399999999999999</v>
      </c>
      <c r="D15" s="113">
        <v>17.5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48.2</v>
      </c>
      <c r="D16" s="117">
        <v>50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10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4.5</v>
      </c>
      <c r="D18" s="122">
        <v>4.3</v>
      </c>
      <c r="E18" s="122">
        <v>4.5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44</v>
      </c>
      <c r="D19" s="124" t="s">
        <v>44</v>
      </c>
      <c r="E19" s="124" t="s">
        <v>44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16</v>
      </c>
      <c r="D20" s="156" t="s">
        <v>116</v>
      </c>
      <c r="E20" s="157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45</v>
      </c>
      <c r="D21" s="126" t="s">
        <v>123</v>
      </c>
      <c r="E21" s="177" t="s">
        <v>124</v>
      </c>
      <c r="F21" s="177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30</v>
      </c>
      <c r="D22" s="178" t="s">
        <v>130</v>
      </c>
      <c r="E22" s="179"/>
      <c r="F22" s="179"/>
      <c r="G22" s="180"/>
      <c r="H22" s="181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78"/>
      <c r="E23" s="179"/>
      <c r="F23" s="179"/>
      <c r="G23" s="182" t="s">
        <v>134</v>
      </c>
      <c r="H23" s="183"/>
      <c r="I23" s="183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84"/>
      <c r="H24" s="185"/>
      <c r="I24" s="185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86" t="s">
        <v>144</v>
      </c>
      <c r="H25" s="186" t="s">
        <v>145</v>
      </c>
      <c r="I25" s="187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14</v>
      </c>
      <c r="D26" s="135">
        <v>13</v>
      </c>
      <c r="E26" s="136">
        <v>15</v>
      </c>
      <c r="F26" s="137">
        <f>IF(AND([1]kf!K12&lt;&gt;"Weeds in cereals",OR(AND(C26&gt;29,C26&lt;40),AND(C26&gt;49,C26&lt;60))),1,0)</f>
        <v>0</v>
      </c>
      <c r="G26" s="186"/>
      <c r="H26" s="186"/>
      <c r="I26" s="187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90</v>
      </c>
      <c r="D27" s="136">
        <v>5</v>
      </c>
      <c r="E27" s="136">
        <v>5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12</v>
      </c>
      <c r="D28" s="135">
        <v>10</v>
      </c>
      <c r="E28" s="136">
        <v>14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11</v>
      </c>
      <c r="E29" s="167" t="str">
        <f>IF(SUM(A2,A7,A14,A24,A36)=0,"Allt klart!",IF(AND(SUM(A2,A7,A14,A24)=0,A36=1),"Du har glömt att signera!",VLOOKUP(A1,P2:Q18,2,0)))</f>
        <v>Allt klart!</v>
      </c>
      <c r="F29" s="168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111</v>
      </c>
      <c r="E30" s="167"/>
      <c r="F30" s="168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50</v>
      </c>
      <c r="E31" s="167"/>
      <c r="F31" s="168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229</v>
      </c>
      <c r="D32" s="145" t="s">
        <v>175</v>
      </c>
      <c r="E32" s="167"/>
      <c r="F32" s="168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69"/>
      <c r="N32" s="170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31</v>
      </c>
      <c r="D33" s="3"/>
      <c r="E33" s="167"/>
      <c r="F33" s="168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71"/>
      <c r="N33" s="172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67"/>
      <c r="F34" s="168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71"/>
      <c r="N34" s="172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71"/>
      <c r="N35" s="172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75" t="s">
        <v>234</v>
      </c>
      <c r="D36" s="176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73"/>
      <c r="N36" s="174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212" priority="39">
      <formula>IF($A$2=0,1,0)</formula>
    </cfRule>
  </conditionalFormatting>
  <conditionalFormatting sqref="C9:C13">
    <cfRule type="expression" dxfId="211" priority="21">
      <formula>IF($A$7=0,1,0)</formula>
    </cfRule>
  </conditionalFormatting>
  <conditionalFormatting sqref="C11">
    <cfRule type="expression" dxfId="210" priority="11">
      <formula>IF(AND(ISNUMBER(C11),OR(C11&lt;J17,C11&gt;J18)),1,0)</formula>
    </cfRule>
    <cfRule type="expression" dxfId="209" priority="12">
      <formula>IF(AND(ISNUMBER($C11),OR(C11&lt;J19,C11&gt;J20)),1,0)</formula>
    </cfRule>
  </conditionalFormatting>
  <conditionalFormatting sqref="C11:C13">
    <cfRule type="expression" dxfId="208" priority="34">
      <formula>IF(ISBLANK(C11),0,IF(A11&gt;0,1,0))</formula>
    </cfRule>
  </conditionalFormatting>
  <conditionalFormatting sqref="C17:C23">
    <cfRule type="expression" dxfId="207" priority="22">
      <formula>IF($A$14=0,1,0)</formula>
    </cfRule>
  </conditionalFormatting>
  <conditionalFormatting sqref="C20">
    <cfRule type="expression" dxfId="206" priority="33">
      <formula>IF(ISBLANK(C20),0,IF(A20&gt;0,1,0))</formula>
    </cfRule>
  </conditionalFormatting>
  <conditionalFormatting sqref="C27">
    <cfRule type="expression" dxfId="205" priority="15">
      <formula>IF($C$27&lt;MAX(D27:E27),1,0)</formula>
    </cfRule>
  </conditionalFormatting>
  <conditionalFormatting sqref="C29:C34">
    <cfRule type="expression" dxfId="204" priority="40">
      <formula>IF($A$24=0,1,0)</formula>
    </cfRule>
  </conditionalFormatting>
  <conditionalFormatting sqref="C31">
    <cfRule type="expression" dxfId="203" priority="29">
      <formula>IF(ISBLANK(C31),0,IF(A31&gt;0,1,0))</formula>
    </cfRule>
  </conditionalFormatting>
  <conditionalFormatting sqref="C34">
    <cfRule type="expression" dxfId="202" priority="28">
      <formula>IF(ISBLANK(C34),0,IF(A34&gt;0,1,0))</formula>
    </cfRule>
  </conditionalFormatting>
  <conditionalFormatting sqref="C8:D8">
    <cfRule type="expression" dxfId="201" priority="38">
      <formula>IF($A$7=0,1,0)</formula>
    </cfRule>
  </conditionalFormatting>
  <conditionalFormatting sqref="C15:D15">
    <cfRule type="expression" dxfId="200" priority="36">
      <formula>IF(OR(ISBLANK($C15),ISBLANK($D15)),0,IF(OR(C15&lt;2,C15&gt;30),1,0))</formula>
    </cfRule>
  </conditionalFormatting>
  <conditionalFormatting sqref="C15:D16">
    <cfRule type="expression" dxfId="199" priority="8">
      <formula>IF($A$14=0,1,0)</formula>
    </cfRule>
  </conditionalFormatting>
  <conditionalFormatting sqref="C16:D16">
    <cfRule type="expression" dxfId="198" priority="9">
      <formula>IF(OR(ISBLANK($C16),ISBLANK($D16)),0,IF(OR(C16&lt;15,C16&gt;100),1,0))</formula>
    </cfRule>
  </conditionalFormatting>
  <conditionalFormatting sqref="C36:D36">
    <cfRule type="expression" dxfId="197" priority="27">
      <formula>IF(A36=0,1,0)</formula>
    </cfRule>
  </conditionalFormatting>
  <conditionalFormatting sqref="C26:E27">
    <cfRule type="cellIs" dxfId="196" priority="6" operator="greaterThan">
      <formula>100</formula>
    </cfRule>
  </conditionalFormatting>
  <conditionalFormatting sqref="C26:E28">
    <cfRule type="expression" dxfId="195" priority="7">
      <formula>IF($A$24=0,1,0)</formula>
    </cfRule>
  </conditionalFormatting>
  <conditionalFormatting sqref="C28:E28">
    <cfRule type="cellIs" dxfId="194" priority="30" operator="greaterThan">
      <formula>400</formula>
    </cfRule>
  </conditionalFormatting>
  <conditionalFormatting sqref="D11">
    <cfRule type="expression" dxfId="193" priority="10">
      <formula>IF(AND(ISNUMBER(C11),OR(C11&lt;J17,C11&gt;J18)),1,0)</formula>
    </cfRule>
  </conditionalFormatting>
  <conditionalFormatting sqref="D18">
    <cfRule type="expression" dxfId="192" priority="19">
      <formula>IF($A14=0,1,0)</formula>
    </cfRule>
  </conditionalFormatting>
  <conditionalFormatting sqref="D26">
    <cfRule type="expression" dxfId="191" priority="3">
      <formula>IF(AND(ISNUMBER(D26),F26=0,C26-D26&gt;10),1,0)</formula>
    </cfRule>
    <cfRule type="expression" dxfId="190" priority="5">
      <formula>IF(D26&gt;C26,1,0)</formula>
    </cfRule>
  </conditionalFormatting>
  <conditionalFormatting sqref="D28">
    <cfRule type="expression" dxfId="189" priority="25">
      <formula>IF(D28&gt;C28,1,0)</formula>
    </cfRule>
  </conditionalFormatting>
  <conditionalFormatting sqref="D19:E19">
    <cfRule type="expression" dxfId="188" priority="35">
      <formula>IF($A$14=0,1,0)</formula>
    </cfRule>
  </conditionalFormatting>
  <conditionalFormatting sqref="E18">
    <cfRule type="expression" dxfId="187" priority="18">
      <formula>IF(A14=0,1,0)</formula>
    </cfRule>
    <cfRule type="expression" dxfId="186" priority="17" stopIfTrue="1">
      <formula>IF(E18&lt;MAX(C18:D18),1,0)</formula>
    </cfRule>
  </conditionalFormatting>
  <conditionalFormatting sqref="E26">
    <cfRule type="expression" dxfId="185" priority="2">
      <formula>IF(AND(ISNUMBER(E26),F26=0,E26-C26&gt;10),1,0)</formula>
    </cfRule>
    <cfRule type="expression" dxfId="184" priority="4">
      <formula>IF(AND(ISNUMBER(E26),OR(E26&lt;D26,E26&lt;C26)),1,0)</formula>
    </cfRule>
  </conditionalFormatting>
  <conditionalFormatting sqref="E28">
    <cfRule type="expression" dxfId="183" priority="24">
      <formula>IF(AND(ISNUMBER(E28),OR(E28&lt;C28,E28&lt;D28)),1,0)</formula>
    </cfRule>
  </conditionalFormatting>
  <conditionalFormatting sqref="E21:F21">
    <cfRule type="containsBlanks" dxfId="182" priority="1">
      <formula>LEN(TRIM(E21))=0</formula>
    </cfRule>
  </conditionalFormatting>
  <conditionalFormatting sqref="E29:F34">
    <cfRule type="containsErrors" dxfId="181" priority="23">
      <formula>ISERROR(E29)</formula>
    </cfRule>
    <cfRule type="expression" dxfId="180" priority="26">
      <formula>IF(E29=" ",0,1)</formula>
    </cfRule>
  </conditionalFormatting>
  <conditionalFormatting sqref="F7:F8 C9 F11">
    <cfRule type="containsErrors" dxfId="179" priority="37">
      <formula>ISERROR(C7)</formula>
    </cfRule>
  </conditionalFormatting>
  <conditionalFormatting sqref="J17:J20">
    <cfRule type="containsErrors" dxfId="178" priority="13">
      <formula>ISERROR(J17)</formula>
    </cfRule>
  </conditionalFormatting>
  <dataValidations count="7">
    <dataValidation type="list" allowBlank="1" showInputMessage="1" showErrorMessage="1" sqref="C8" xr:uid="{CA8B17F7-DF11-441D-A0E9-88D915CA47D3}">
      <formula1>$G$27:$G$36</formula1>
    </dataValidation>
    <dataValidation type="list" allowBlank="1" showInputMessage="1" showErrorMessage="1" sqref="C19:E19" xr:uid="{7ABE5FDE-D54D-46BE-ABFD-FA4C885B1595}">
      <formula1>$G$5:$G$20</formula1>
    </dataValidation>
    <dataValidation type="list" allowBlank="1" showInputMessage="1" showErrorMessage="1" sqref="C21:C22" xr:uid="{520F0955-8861-48F2-8F56-D9317DAB5F71}">
      <formula1>$H$5:$H$11</formula1>
    </dataValidation>
    <dataValidation type="list" allowBlank="1" showInputMessage="1" showErrorMessage="1" sqref="C23" xr:uid="{84C628F8-C9D1-42B0-BC59-D5D2C5DFBD2B}">
      <formula1>$H$13:$H$15</formula1>
    </dataValidation>
    <dataValidation type="list" allowBlank="1" showInputMessage="1" showErrorMessage="1" sqref="C30" xr:uid="{B553D5DA-E981-4B49-879D-FAC599BCD6F4}">
      <formula1>$H$18:$H$20</formula1>
    </dataValidation>
    <dataValidation type="list" allowBlank="1" showInputMessage="1" showErrorMessage="1" sqref="C33" xr:uid="{C2F03175-5A29-4A28-A2EB-4BED1A107E8F}">
      <formula1>$I$5:$I$7</formula1>
    </dataValidation>
    <dataValidation type="list" allowBlank="1" showInputMessage="1" showErrorMessage="1" sqref="C10" xr:uid="{C50E1724-1D9D-4ADA-9658-78E934ADD818}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B23D-9740-4231-B6E8-AD495F1CC5B9}">
  <sheetPr>
    <tabColor rgb="FF00FFFF"/>
  </sheetPr>
  <dimension ref="A1:CD114"/>
  <sheetViews>
    <sheetView topLeftCell="B1" zoomScale="130" zoomScaleNormal="130" workbookViewId="0">
      <selection activeCell="C37" sqref="C37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">
        <v>227</v>
      </c>
      <c r="D1" s="65" t="s">
        <v>1</v>
      </c>
      <c r="E1" s="66"/>
      <c r="F1" s="67" t="s">
        <v>2</v>
      </c>
      <c r="G1" s="68"/>
      <c r="H1" s="68" t="s">
        <v>3</v>
      </c>
      <c r="I1" s="158"/>
      <c r="J1" s="159"/>
      <c r="K1" s="159"/>
      <c r="L1" s="160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44848</v>
      </c>
      <c r="G3" s="74" t="s">
        <v>8</v>
      </c>
      <c r="H3" s="75"/>
      <c r="I3" s="76"/>
      <c r="L3" s="1" t="str">
        <f>"Ogräs graderas i flik Og"&amp;RIGHT(C1,1)&amp;"."</f>
        <v>Ogräs graderas i flik Og3.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0.47916666666666669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0.51041666666666663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235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61" t="s">
        <v>236</v>
      </c>
      <c r="D8" s="161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 t="str">
        <f>VLOOKUP(C8,G27:H36,2,0)</f>
        <v>HSE 3.1</v>
      </c>
      <c r="D9" s="5"/>
      <c r="F9" s="162" t="s">
        <v>43</v>
      </c>
      <c r="G9" s="85" t="s">
        <v>44</v>
      </c>
      <c r="H9" s="86" t="s">
        <v>45</v>
      </c>
      <c r="I9" s="163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62"/>
      <c r="G10" s="85" t="s">
        <v>52</v>
      </c>
      <c r="H10" s="86" t="s">
        <v>53</v>
      </c>
      <c r="I10" s="164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65" t="s">
        <v>59</v>
      </c>
      <c r="E11" s="166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65"/>
      <c r="E12" s="166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13.1</v>
      </c>
      <c r="D15" s="113">
        <v>13.7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79</v>
      </c>
      <c r="D16" s="117">
        <v>81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90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0.1</v>
      </c>
      <c r="D18" s="122">
        <v>0.1</v>
      </c>
      <c r="E18" s="122">
        <v>0.1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110</v>
      </c>
      <c r="D19" s="124" t="s">
        <v>110</v>
      </c>
      <c r="E19" s="124" t="s">
        <v>110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8</v>
      </c>
      <c r="D20" s="156" t="s">
        <v>116</v>
      </c>
      <c r="E20" s="157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30</v>
      </c>
      <c r="D21" s="126" t="s">
        <v>123</v>
      </c>
      <c r="E21" s="177" t="s">
        <v>124</v>
      </c>
      <c r="F21" s="177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30</v>
      </c>
      <c r="D22" s="178" t="s">
        <v>130</v>
      </c>
      <c r="E22" s="179"/>
      <c r="F22" s="179"/>
      <c r="G22" s="180"/>
      <c r="H22" s="181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78"/>
      <c r="E23" s="179"/>
      <c r="F23" s="179"/>
      <c r="G23" s="182" t="s">
        <v>134</v>
      </c>
      <c r="H23" s="183"/>
      <c r="I23" s="183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84"/>
      <c r="H24" s="185"/>
      <c r="I24" s="185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86" t="s">
        <v>144</v>
      </c>
      <c r="H25" s="186" t="s">
        <v>145</v>
      </c>
      <c r="I25" s="187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16</v>
      </c>
      <c r="D26" s="135">
        <v>15</v>
      </c>
      <c r="E26" s="136">
        <v>17</v>
      </c>
      <c r="F26" s="137">
        <f>IF(AND([1]kf!K12&lt;&gt;"Weeds in cereals",OR(AND(C26&gt;29,C26&lt;40),AND(C26&gt;49,C26&lt;60))),1,0)</f>
        <v>0</v>
      </c>
      <c r="G26" s="186"/>
      <c r="H26" s="186"/>
      <c r="I26" s="187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80</v>
      </c>
      <c r="D27" s="136">
        <v>10</v>
      </c>
      <c r="E27" s="136">
        <v>10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31</v>
      </c>
      <c r="D28" s="135">
        <v>19</v>
      </c>
      <c r="E28" s="136">
        <v>34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36</v>
      </c>
      <c r="E29" s="167" t="str">
        <f>IF(SUM(A2,A7,A14,A24,A36)=0,"Allt klart!",IF(AND(SUM(A2,A7,A14,A24)=0,A36=1),"Du har glömt att signera!",VLOOKUP(A1,P2:Q18,2,0)))</f>
        <v>Allt klart!</v>
      </c>
      <c r="F29" s="168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111</v>
      </c>
      <c r="E30" s="167"/>
      <c r="F30" s="168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95</v>
      </c>
      <c r="E31" s="167"/>
      <c r="F31" s="168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229</v>
      </c>
      <c r="D32" s="145" t="s">
        <v>175</v>
      </c>
      <c r="E32" s="167"/>
      <c r="F32" s="168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69"/>
      <c r="N32" s="170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24</v>
      </c>
      <c r="D33" s="3"/>
      <c r="E33" s="167"/>
      <c r="F33" s="168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71"/>
      <c r="N33" s="172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67"/>
      <c r="F34" s="168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71"/>
      <c r="N34" s="172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71"/>
      <c r="N35" s="172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75" t="s">
        <v>237</v>
      </c>
      <c r="D36" s="176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73"/>
      <c r="N36" s="174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177" priority="39">
      <formula>IF($A$2=0,1,0)</formula>
    </cfRule>
  </conditionalFormatting>
  <conditionalFormatting sqref="C9:C13">
    <cfRule type="expression" dxfId="176" priority="21">
      <formula>IF($A$7=0,1,0)</formula>
    </cfRule>
  </conditionalFormatting>
  <conditionalFormatting sqref="C11">
    <cfRule type="expression" dxfId="175" priority="11">
      <formula>IF(AND(ISNUMBER(C11),OR(C11&lt;J17,C11&gt;J18)),1,0)</formula>
    </cfRule>
    <cfRule type="expression" dxfId="174" priority="12">
      <formula>IF(AND(ISNUMBER($C11),OR(C11&lt;J19,C11&gt;J20)),1,0)</formula>
    </cfRule>
  </conditionalFormatting>
  <conditionalFormatting sqref="C11:C13">
    <cfRule type="expression" dxfId="173" priority="34">
      <formula>IF(ISBLANK(C11),0,IF(A11&gt;0,1,0))</formula>
    </cfRule>
  </conditionalFormatting>
  <conditionalFormatting sqref="C17:C23">
    <cfRule type="expression" dxfId="172" priority="22">
      <formula>IF($A$14=0,1,0)</formula>
    </cfRule>
  </conditionalFormatting>
  <conditionalFormatting sqref="C20">
    <cfRule type="expression" dxfId="171" priority="33">
      <formula>IF(ISBLANK(C20),0,IF(A20&gt;0,1,0))</formula>
    </cfRule>
  </conditionalFormatting>
  <conditionalFormatting sqref="C27">
    <cfRule type="expression" dxfId="170" priority="15">
      <formula>IF($C$27&lt;MAX(D27:E27),1,0)</formula>
    </cfRule>
  </conditionalFormatting>
  <conditionalFormatting sqref="C29:C34">
    <cfRule type="expression" dxfId="169" priority="40">
      <formula>IF($A$24=0,1,0)</formula>
    </cfRule>
  </conditionalFormatting>
  <conditionalFormatting sqref="C31">
    <cfRule type="expression" dxfId="168" priority="29">
      <formula>IF(ISBLANK(C31),0,IF(A31&gt;0,1,0))</formula>
    </cfRule>
  </conditionalFormatting>
  <conditionalFormatting sqref="C34">
    <cfRule type="expression" dxfId="167" priority="28">
      <formula>IF(ISBLANK(C34),0,IF(A34&gt;0,1,0))</formula>
    </cfRule>
  </conditionalFormatting>
  <conditionalFormatting sqref="C8:D8">
    <cfRule type="expression" dxfId="166" priority="38">
      <formula>IF($A$7=0,1,0)</formula>
    </cfRule>
  </conditionalFormatting>
  <conditionalFormatting sqref="C15:D15">
    <cfRule type="expression" dxfId="165" priority="36">
      <formula>IF(OR(ISBLANK($C15),ISBLANK($D15)),0,IF(OR(C15&lt;2,C15&gt;30),1,0))</formula>
    </cfRule>
  </conditionalFormatting>
  <conditionalFormatting sqref="C15:D16">
    <cfRule type="expression" dxfId="164" priority="8">
      <formula>IF($A$14=0,1,0)</formula>
    </cfRule>
  </conditionalFormatting>
  <conditionalFormatting sqref="C16:D16">
    <cfRule type="expression" dxfId="163" priority="9">
      <formula>IF(OR(ISBLANK($C16),ISBLANK($D16)),0,IF(OR(C16&lt;15,C16&gt;100),1,0))</formula>
    </cfRule>
  </conditionalFormatting>
  <conditionalFormatting sqref="C36:D36">
    <cfRule type="expression" dxfId="162" priority="27">
      <formula>IF(A36=0,1,0)</formula>
    </cfRule>
  </conditionalFormatting>
  <conditionalFormatting sqref="C26:E27">
    <cfRule type="cellIs" dxfId="161" priority="6" operator="greaterThan">
      <formula>100</formula>
    </cfRule>
  </conditionalFormatting>
  <conditionalFormatting sqref="C26:E28">
    <cfRule type="expression" dxfId="160" priority="7">
      <formula>IF($A$24=0,1,0)</formula>
    </cfRule>
  </conditionalFormatting>
  <conditionalFormatting sqref="C28:E28">
    <cfRule type="cellIs" dxfId="159" priority="30" operator="greaterThan">
      <formula>400</formula>
    </cfRule>
  </conditionalFormatting>
  <conditionalFormatting sqref="D11">
    <cfRule type="expression" dxfId="158" priority="10">
      <formula>IF(AND(ISNUMBER(C11),OR(C11&lt;J17,C11&gt;J18)),1,0)</formula>
    </cfRule>
  </conditionalFormatting>
  <conditionalFormatting sqref="D18">
    <cfRule type="expression" dxfId="157" priority="19">
      <formula>IF($A14=0,1,0)</formula>
    </cfRule>
  </conditionalFormatting>
  <conditionalFormatting sqref="D26">
    <cfRule type="expression" dxfId="156" priority="3">
      <formula>IF(AND(ISNUMBER(D26),F26=0,C26-D26&gt;10),1,0)</formula>
    </cfRule>
    <cfRule type="expression" dxfId="155" priority="5">
      <formula>IF(D26&gt;C26,1,0)</formula>
    </cfRule>
  </conditionalFormatting>
  <conditionalFormatting sqref="D28">
    <cfRule type="expression" dxfId="154" priority="25">
      <formula>IF(D28&gt;C28,1,0)</formula>
    </cfRule>
  </conditionalFormatting>
  <conditionalFormatting sqref="D19:E19">
    <cfRule type="expression" dxfId="153" priority="35">
      <formula>IF($A$14=0,1,0)</formula>
    </cfRule>
  </conditionalFormatting>
  <conditionalFormatting sqref="E18">
    <cfRule type="expression" dxfId="152" priority="18">
      <formula>IF(A14=0,1,0)</formula>
    </cfRule>
    <cfRule type="expression" dxfId="151" priority="17" stopIfTrue="1">
      <formula>IF(E18&lt;MAX(C18:D18),1,0)</formula>
    </cfRule>
  </conditionalFormatting>
  <conditionalFormatting sqref="E26">
    <cfRule type="expression" dxfId="150" priority="2">
      <formula>IF(AND(ISNUMBER(E26),F26=0,E26-C26&gt;10),1,0)</formula>
    </cfRule>
    <cfRule type="expression" dxfId="149" priority="4">
      <formula>IF(AND(ISNUMBER(E26),OR(E26&lt;D26,E26&lt;C26)),1,0)</formula>
    </cfRule>
  </conditionalFormatting>
  <conditionalFormatting sqref="E28">
    <cfRule type="expression" dxfId="148" priority="24">
      <formula>IF(AND(ISNUMBER(E28),OR(E28&lt;C28,E28&lt;D28)),1,0)</formula>
    </cfRule>
  </conditionalFormatting>
  <conditionalFormatting sqref="E21:F21">
    <cfRule type="containsBlanks" dxfId="147" priority="1">
      <formula>LEN(TRIM(E21))=0</formula>
    </cfRule>
  </conditionalFormatting>
  <conditionalFormatting sqref="E29:F34">
    <cfRule type="containsErrors" dxfId="146" priority="23">
      <formula>ISERROR(E29)</formula>
    </cfRule>
    <cfRule type="expression" dxfId="145" priority="26">
      <formula>IF(E29=" ",0,1)</formula>
    </cfRule>
  </conditionalFormatting>
  <conditionalFormatting sqref="F7:F8 C9 F11">
    <cfRule type="containsErrors" dxfId="144" priority="37">
      <formula>ISERROR(C7)</formula>
    </cfRule>
  </conditionalFormatting>
  <conditionalFormatting sqref="J17:J20">
    <cfRule type="containsErrors" dxfId="143" priority="13">
      <formula>ISERROR(J17)</formula>
    </cfRule>
  </conditionalFormatting>
  <dataValidations count="7">
    <dataValidation type="list" allowBlank="1" showInputMessage="1" showErrorMessage="1" sqref="C8" xr:uid="{396FC3F8-A2B7-42AF-89A2-C20E7FCFD644}">
      <formula1>$G$27:$G$36</formula1>
    </dataValidation>
    <dataValidation type="list" allowBlank="1" showInputMessage="1" showErrorMessage="1" sqref="C19:E19" xr:uid="{AD52217C-CFE4-480C-A3CE-CB3B8F672A55}">
      <formula1>$G$5:$G$20</formula1>
    </dataValidation>
    <dataValidation type="list" allowBlank="1" showInputMessage="1" showErrorMessage="1" sqref="C21:C22" xr:uid="{36657F06-B576-41B3-BE8C-27B80A732BC3}">
      <formula1>$H$5:$H$11</formula1>
    </dataValidation>
    <dataValidation type="list" allowBlank="1" showInputMessage="1" showErrorMessage="1" sqref="C23" xr:uid="{BDC203CB-C576-47B8-BE37-2E884E3CB913}">
      <formula1>$H$13:$H$15</formula1>
    </dataValidation>
    <dataValidation type="list" allowBlank="1" showInputMessage="1" showErrorMessage="1" sqref="C30" xr:uid="{EF908BA8-1DDD-4C26-944F-EA766F2936B4}">
      <formula1>$H$18:$H$20</formula1>
    </dataValidation>
    <dataValidation type="list" allowBlank="1" showInputMessage="1" showErrorMessage="1" sqref="C33" xr:uid="{7DB458E1-0E33-4D31-B11F-B9FBCECB0BF6}">
      <formula1>$I$5:$I$7</formula1>
    </dataValidation>
    <dataValidation type="list" allowBlank="1" showInputMessage="1" showErrorMessage="1" sqref="C10" xr:uid="{5A176516-B5A9-4116-99F4-C7F67805BA64}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38036-C4E8-EA43-A866-C2A0BB4EE2E2}">
  <sheetPr>
    <tabColor rgb="FF00FFFF"/>
  </sheetPr>
  <dimension ref="A1:CD114"/>
  <sheetViews>
    <sheetView tabSelected="1" topLeftCell="B1" zoomScale="130" zoomScaleNormal="130" workbookViewId="0">
      <selection activeCell="C23" sqref="C23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">
        <v>227</v>
      </c>
      <c r="D1" s="65" t="s">
        <v>1</v>
      </c>
      <c r="E1" s="66"/>
      <c r="F1" s="67" t="s">
        <v>2</v>
      </c>
      <c r="G1" s="68"/>
      <c r="H1" s="68" t="s">
        <v>3</v>
      </c>
      <c r="I1" s="158"/>
      <c r="J1" s="159"/>
      <c r="K1" s="159"/>
      <c r="L1" s="160"/>
    </row>
    <row r="2" spans="1:25" ht="15" customHeight="1" x14ac:dyDescent="0.25">
      <c r="A2" s="69">
        <f>COUNTBLANK(C3:C6)</f>
        <v>0</v>
      </c>
      <c r="B2" s="58" t="s">
        <v>4</v>
      </c>
      <c r="C2" s="6"/>
      <c r="E2" s="6" t="s">
        <v>5</v>
      </c>
      <c r="P2" s="70">
        <v>1</v>
      </c>
      <c r="Q2" s="70" t="s">
        <v>6</v>
      </c>
    </row>
    <row r="3" spans="1:25" ht="15" customHeight="1" x14ac:dyDescent="0.25">
      <c r="A3" s="71">
        <f>SUM(A2,A7,A14,A24,A36)</f>
        <v>0</v>
      </c>
      <c r="B3" s="72" t="s">
        <v>7</v>
      </c>
      <c r="C3" s="73">
        <v>45036</v>
      </c>
      <c r="G3" s="74" t="s">
        <v>8</v>
      </c>
      <c r="H3" s="75"/>
      <c r="I3" s="76"/>
      <c r="L3" s="1" t="str">
        <f>"Ogräs graderas i flik Og"&amp;RIGHT(C1,1)&amp;"."</f>
        <v>Ogräs graderas i flik Og3.</v>
      </c>
      <c r="P3" s="70">
        <v>10</v>
      </c>
      <c r="Q3" s="70" t="s">
        <v>9</v>
      </c>
    </row>
    <row r="4" spans="1:25" ht="15" customHeight="1" x14ac:dyDescent="0.25">
      <c r="B4" s="72" t="s">
        <v>10</v>
      </c>
      <c r="C4" s="77">
        <v>0.58333333333333337</v>
      </c>
      <c r="G4" s="78" t="s">
        <v>11</v>
      </c>
      <c r="H4" s="79" t="s">
        <v>12</v>
      </c>
      <c r="I4" s="80" t="s">
        <v>13</v>
      </c>
      <c r="K4" s="81"/>
      <c r="L4" s="82"/>
      <c r="M4" s="83"/>
      <c r="N4" s="84"/>
      <c r="P4" s="70">
        <v>11</v>
      </c>
      <c r="Q4" s="70" t="s">
        <v>14</v>
      </c>
    </row>
    <row r="5" spans="1:25" ht="15" customHeight="1" x14ac:dyDescent="0.25">
      <c r="B5" s="72" t="s">
        <v>15</v>
      </c>
      <c r="C5" s="77">
        <v>0.60416666666666663</v>
      </c>
      <c r="G5" s="85" t="s">
        <v>16</v>
      </c>
      <c r="H5" s="86" t="s">
        <v>17</v>
      </c>
      <c r="I5" s="87" t="s">
        <v>18</v>
      </c>
      <c r="K5" s="88" t="s">
        <v>19</v>
      </c>
      <c r="L5" s="59"/>
      <c r="N5" s="89"/>
      <c r="P5" s="70">
        <v>100</v>
      </c>
      <c r="Q5" s="70" t="s">
        <v>20</v>
      </c>
    </row>
    <row r="6" spans="1:25" s="69" customFormat="1" ht="15" customHeight="1" x14ac:dyDescent="0.25">
      <c r="B6" s="72" t="s">
        <v>21</v>
      </c>
      <c r="C6" s="90" t="s">
        <v>238</v>
      </c>
      <c r="D6" s="3"/>
      <c r="E6" s="91" t="str">
        <f>"("&amp;[1]PM!BA40&amp;")"</f>
        <v>(2,3,4,5,6,7,)</v>
      </c>
      <c r="G6" s="85" t="s">
        <v>22</v>
      </c>
      <c r="H6" s="86" t="s">
        <v>23</v>
      </c>
      <c r="I6" s="87" t="s">
        <v>24</v>
      </c>
      <c r="K6" s="92" t="s">
        <v>25</v>
      </c>
      <c r="L6" s="93"/>
      <c r="M6" s="55" t="s">
        <v>26</v>
      </c>
      <c r="N6" s="52"/>
      <c r="P6" s="70">
        <v>101</v>
      </c>
      <c r="Q6" s="70" t="s">
        <v>27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28</v>
      </c>
      <c r="D7" s="69"/>
      <c r="F7" s="95">
        <f>VLOOKUP(C8,G27:I36,3,0)</f>
        <v>46</v>
      </c>
      <c r="G7" s="85" t="s">
        <v>29</v>
      </c>
      <c r="H7" s="86" t="s">
        <v>30</v>
      </c>
      <c r="I7" s="87" t="s">
        <v>31</v>
      </c>
      <c r="K7" s="96" t="s">
        <v>32</v>
      </c>
      <c r="L7" s="97" t="s">
        <v>33</v>
      </c>
      <c r="M7" s="41" t="s">
        <v>32</v>
      </c>
      <c r="N7" s="98" t="s">
        <v>33</v>
      </c>
      <c r="P7" s="70">
        <v>110</v>
      </c>
      <c r="Q7" s="70" t="s">
        <v>34</v>
      </c>
      <c r="S7" s="99"/>
    </row>
    <row r="8" spans="1:25" s="4" customFormat="1" ht="15" customHeight="1" x14ac:dyDescent="0.2">
      <c r="B8" s="72" t="s">
        <v>35</v>
      </c>
      <c r="C8" s="161" t="s">
        <v>236</v>
      </c>
      <c r="D8" s="161"/>
      <c r="F8" s="100">
        <f>VLOOKUP(C10,I11:J15,2,0)</f>
        <v>0.76616910623580237</v>
      </c>
      <c r="G8" s="85" t="s">
        <v>36</v>
      </c>
      <c r="H8" s="86" t="s">
        <v>37</v>
      </c>
      <c r="I8" s="16"/>
      <c r="J8" s="101" t="s">
        <v>38</v>
      </c>
      <c r="K8" s="96" t="s">
        <v>39</v>
      </c>
      <c r="L8" s="102" t="s">
        <v>40</v>
      </c>
      <c r="M8" s="41" t="s">
        <v>39</v>
      </c>
      <c r="N8" s="98" t="s">
        <v>40</v>
      </c>
      <c r="P8" s="70">
        <v>111</v>
      </c>
      <c r="Q8" s="70" t="s">
        <v>41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42</v>
      </c>
      <c r="C9" s="103" t="str">
        <f>VLOOKUP(C8,G27:H36,2,0)</f>
        <v>HSE 3.1</v>
      </c>
      <c r="D9" s="5"/>
      <c r="F9" s="162" t="s">
        <v>43</v>
      </c>
      <c r="G9" s="85" t="s">
        <v>44</v>
      </c>
      <c r="H9" s="86" t="s">
        <v>45</v>
      </c>
      <c r="I9" s="163" t="s">
        <v>46</v>
      </c>
      <c r="J9" s="104">
        <v>0.1</v>
      </c>
      <c r="K9" s="96" t="s">
        <v>47</v>
      </c>
      <c r="L9" s="102" t="s">
        <v>48</v>
      </c>
      <c r="M9" s="41" t="s">
        <v>47</v>
      </c>
      <c r="N9" s="98" t="s">
        <v>48</v>
      </c>
      <c r="P9" s="70">
        <v>1000</v>
      </c>
      <c r="Q9" s="70" t="s">
        <v>49</v>
      </c>
      <c r="S9" s="99"/>
    </row>
    <row r="10" spans="1:25" ht="15" customHeight="1" x14ac:dyDescent="0.25">
      <c r="A10" s="69">
        <f>IF(ISBLANK(C10),1,0)</f>
        <v>0</v>
      </c>
      <c r="B10" s="72" t="s">
        <v>50</v>
      </c>
      <c r="C10" s="105" t="s">
        <v>51</v>
      </c>
      <c r="D10" s="106"/>
      <c r="F10" s="162"/>
      <c r="G10" s="85" t="s">
        <v>52</v>
      </c>
      <c r="H10" s="86" t="s">
        <v>53</v>
      </c>
      <c r="I10" s="164"/>
      <c r="J10" s="101" t="s">
        <v>54</v>
      </c>
      <c r="K10" s="96" t="s">
        <v>55</v>
      </c>
      <c r="L10" s="97" t="s">
        <v>56</v>
      </c>
      <c r="M10" s="41" t="s">
        <v>55</v>
      </c>
      <c r="N10" s="37" t="s">
        <v>57</v>
      </c>
      <c r="P10" s="70">
        <v>1001</v>
      </c>
      <c r="Q10" s="70" t="s">
        <v>58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65" t="s">
        <v>59</v>
      </c>
      <c r="E11" s="166"/>
      <c r="F11" s="109">
        <f>600*F8/(F7*C13/100)</f>
        <v>217.25021915949026</v>
      </c>
      <c r="G11" s="85" t="s">
        <v>60</v>
      </c>
      <c r="H11" s="110"/>
      <c r="I11" s="87" t="s">
        <v>61</v>
      </c>
      <c r="J11" s="111">
        <f>0.2314*C$12^0.4996</f>
        <v>0.38704682308053573</v>
      </c>
      <c r="K11" s="112">
        <v>10</v>
      </c>
      <c r="L11" s="97" t="s">
        <v>62</v>
      </c>
      <c r="M11" s="38">
        <v>10</v>
      </c>
      <c r="N11" s="37" t="s">
        <v>63</v>
      </c>
      <c r="P11" s="70">
        <v>1010</v>
      </c>
      <c r="Q11" s="70" t="s">
        <v>64</v>
      </c>
    </row>
    <row r="12" spans="1:25" ht="15" customHeight="1" x14ac:dyDescent="0.25">
      <c r="A12" s="69">
        <f>IF(AND(C12&gt;1,C12&lt;6),0,1)</f>
        <v>0</v>
      </c>
      <c r="B12" s="72" t="s">
        <v>65</v>
      </c>
      <c r="C12" s="113">
        <v>2.8</v>
      </c>
      <c r="D12" s="165"/>
      <c r="E12" s="166"/>
      <c r="F12" s="114">
        <f>[1]kf!N12</f>
        <v>200</v>
      </c>
      <c r="G12" s="85" t="s">
        <v>66</v>
      </c>
      <c r="H12" s="79" t="s">
        <v>67</v>
      </c>
      <c r="I12" s="87" t="s">
        <v>68</v>
      </c>
      <c r="J12" s="111">
        <f>0.3375*C$12^0.5094</f>
        <v>0.57023789957174587</v>
      </c>
      <c r="K12" s="112">
        <v>11</v>
      </c>
      <c r="L12" s="97" t="s">
        <v>69</v>
      </c>
      <c r="M12" s="38">
        <v>11</v>
      </c>
      <c r="N12" s="37" t="s">
        <v>70</v>
      </c>
      <c r="P12" s="70">
        <v>1011</v>
      </c>
      <c r="Q12" s="70" t="s">
        <v>71</v>
      </c>
    </row>
    <row r="13" spans="1:25" ht="15" customHeight="1" x14ac:dyDescent="0.25">
      <c r="A13" s="69">
        <f>IF(AND(C13&gt;1,C13&lt;8),0,1)</f>
        <v>0</v>
      </c>
      <c r="B13" s="72" t="s">
        <v>72</v>
      </c>
      <c r="C13" s="113">
        <v>4.5999999999999996</v>
      </c>
      <c r="D13" s="115"/>
      <c r="G13" s="85" t="s">
        <v>73</v>
      </c>
      <c r="H13" s="86" t="s">
        <v>74</v>
      </c>
      <c r="I13" s="87" t="s">
        <v>51</v>
      </c>
      <c r="J13" s="111">
        <f>0.46*C$12^0.4955</f>
        <v>0.76616910623580237</v>
      </c>
      <c r="K13" s="112">
        <v>12</v>
      </c>
      <c r="L13" s="97" t="s">
        <v>75</v>
      </c>
      <c r="M13" s="38">
        <v>12</v>
      </c>
      <c r="N13" s="37" t="s">
        <v>76</v>
      </c>
      <c r="P13" s="70">
        <v>1100</v>
      </c>
      <c r="Q13" s="70" t="s">
        <v>77</v>
      </c>
    </row>
    <row r="14" spans="1:25" ht="15" customHeight="1" x14ac:dyDescent="0.25">
      <c r="A14" s="116">
        <f>COUNTBLANK(C15:C23)+SUM(A15:A23)</f>
        <v>0</v>
      </c>
      <c r="B14" s="58" t="s">
        <v>78</v>
      </c>
      <c r="D14" s="6"/>
      <c r="G14" s="85" t="s">
        <v>79</v>
      </c>
      <c r="H14" s="86" t="s">
        <v>80</v>
      </c>
      <c r="I14" s="87" t="s">
        <v>81</v>
      </c>
      <c r="J14" s="111">
        <f>0.5799*C$12^0.4948</f>
        <v>0.96517686322946905</v>
      </c>
      <c r="K14" s="112">
        <v>20</v>
      </c>
      <c r="L14" s="97" t="s">
        <v>82</v>
      </c>
      <c r="M14" s="38"/>
      <c r="N14" s="37" t="s">
        <v>83</v>
      </c>
      <c r="P14" s="70">
        <v>1101</v>
      </c>
      <c r="Q14" s="70" t="s">
        <v>84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85</v>
      </c>
      <c r="C15" s="113">
        <v>17</v>
      </c>
      <c r="D15" s="113">
        <v>17.100000000000001</v>
      </c>
      <c r="G15" s="85" t="s">
        <v>86</v>
      </c>
      <c r="H15" s="86" t="s">
        <v>87</v>
      </c>
      <c r="I15" s="87" t="s">
        <v>88</v>
      </c>
      <c r="J15" s="111">
        <f>0.6946*C$12^0.4948</f>
        <v>1.1560818230715455</v>
      </c>
      <c r="K15" s="112">
        <v>21</v>
      </c>
      <c r="L15" s="97" t="s">
        <v>89</v>
      </c>
      <c r="M15" s="38">
        <v>30</v>
      </c>
      <c r="N15" s="37" t="s">
        <v>90</v>
      </c>
      <c r="P15" s="70">
        <v>1110</v>
      </c>
      <c r="Q15" s="70" t="s">
        <v>91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92</v>
      </c>
      <c r="C16" s="117">
        <v>25</v>
      </c>
      <c r="D16" s="117">
        <v>25</v>
      </c>
      <c r="G16" s="85" t="s">
        <v>93</v>
      </c>
      <c r="H16" s="118"/>
      <c r="I16" s="16"/>
      <c r="J16" s="110"/>
      <c r="K16" s="112">
        <v>22</v>
      </c>
      <c r="L16" s="97" t="s">
        <v>94</v>
      </c>
      <c r="M16" s="38">
        <v>31</v>
      </c>
      <c r="N16" s="37" t="s">
        <v>95</v>
      </c>
      <c r="P16" s="70">
        <v>1111</v>
      </c>
      <c r="Q16" s="70" t="s">
        <v>96</v>
      </c>
    </row>
    <row r="17" spans="1:82" ht="15" customHeight="1" x14ac:dyDescent="0.25">
      <c r="A17" s="4">
        <f>IF(AND(C17&gt;=0,C17&lt;=100),0,1)</f>
        <v>0</v>
      </c>
      <c r="B17" s="119" t="s">
        <v>97</v>
      </c>
      <c r="C17" s="108">
        <v>0</v>
      </c>
      <c r="D17" s="120" t="s">
        <v>98</v>
      </c>
      <c r="E17" s="120" t="s">
        <v>99</v>
      </c>
      <c r="G17" s="85" t="s">
        <v>100</v>
      </c>
      <c r="H17" s="79" t="s">
        <v>101</v>
      </c>
      <c r="I17" s="16"/>
      <c r="J17" s="121">
        <f>F11*(1-J9)</f>
        <v>195.52519724354124</v>
      </c>
      <c r="K17" s="112">
        <v>30</v>
      </c>
      <c r="L17" s="97" t="s">
        <v>102</v>
      </c>
      <c r="M17" s="38">
        <v>32</v>
      </c>
      <c r="N17" s="37" t="s">
        <v>103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104</v>
      </c>
      <c r="C18" s="113">
        <v>1.9</v>
      </c>
      <c r="D18" s="122">
        <v>1.7</v>
      </c>
      <c r="E18" s="122">
        <v>2.5</v>
      </c>
      <c r="G18" s="85" t="s">
        <v>105</v>
      </c>
      <c r="H18" s="86" t="s">
        <v>106</v>
      </c>
      <c r="I18" s="16"/>
      <c r="J18" s="121">
        <f>F11*(1+J9)</f>
        <v>238.9752410754393</v>
      </c>
      <c r="K18" s="112">
        <v>31</v>
      </c>
      <c r="L18" s="97" t="s">
        <v>107</v>
      </c>
      <c r="M18" s="38"/>
      <c r="N18" s="37" t="s">
        <v>83</v>
      </c>
      <c r="P18" s="4" t="s">
        <v>17</v>
      </c>
      <c r="Q18" s="4" t="s">
        <v>108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109</v>
      </c>
      <c r="C19" s="105" t="s">
        <v>52</v>
      </c>
      <c r="D19" s="124" t="s">
        <v>52</v>
      </c>
      <c r="E19" s="124" t="s">
        <v>52</v>
      </c>
      <c r="G19" s="85" t="s">
        <v>110</v>
      </c>
      <c r="H19" s="86" t="s">
        <v>111</v>
      </c>
      <c r="J19" s="121">
        <f>IF(ISNUMBER(F12),F12*(1-J9),LEFT(F12,3)*1)</f>
        <v>180</v>
      </c>
      <c r="K19" s="112">
        <v>32</v>
      </c>
      <c r="L19" s="97" t="s">
        <v>112</v>
      </c>
      <c r="M19" s="38">
        <v>50</v>
      </c>
      <c r="N19" s="37" t="s">
        <v>113</v>
      </c>
      <c r="P19" s="4" t="s">
        <v>23</v>
      </c>
      <c r="Q19" s="4" t="s">
        <v>114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115</v>
      </c>
      <c r="C20" s="113">
        <v>9.1999999999999993</v>
      </c>
      <c r="D20" s="156" t="s">
        <v>116</v>
      </c>
      <c r="E20" s="157"/>
      <c r="G20" s="85" t="s">
        <v>117</v>
      </c>
      <c r="H20" s="86" t="s">
        <v>118</v>
      </c>
      <c r="J20" s="121">
        <f>IF(ISNUMBER(F12),F12*(1+J9),RIGHT(F12,3)*1)</f>
        <v>220.00000000000003</v>
      </c>
      <c r="K20" s="112">
        <v>37</v>
      </c>
      <c r="L20" s="97" t="s">
        <v>119</v>
      </c>
      <c r="M20" s="38"/>
      <c r="N20" s="37" t="s">
        <v>120</v>
      </c>
      <c r="P20" s="4" t="s">
        <v>30</v>
      </c>
      <c r="Q20" s="4" t="s">
        <v>121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122</v>
      </c>
      <c r="C21" s="105" t="s">
        <v>45</v>
      </c>
      <c r="D21" s="126" t="s">
        <v>123</v>
      </c>
      <c r="E21" s="177" t="s">
        <v>124</v>
      </c>
      <c r="F21" s="177"/>
      <c r="G21" s="127" t="s">
        <v>125</v>
      </c>
      <c r="H21" s="118"/>
      <c r="I21" s="33"/>
      <c r="J21" s="128"/>
      <c r="K21" s="11">
        <v>39</v>
      </c>
      <c r="L21" s="5" t="s">
        <v>126</v>
      </c>
      <c r="M21" s="38">
        <v>51</v>
      </c>
      <c r="N21" s="37" t="s">
        <v>127</v>
      </c>
      <c r="P21" s="4" t="s">
        <v>37</v>
      </c>
      <c r="Q21" s="4" t="s">
        <v>128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129</v>
      </c>
      <c r="C22" s="105" t="s">
        <v>30</v>
      </c>
      <c r="D22" s="178" t="s">
        <v>130</v>
      </c>
      <c r="E22" s="179"/>
      <c r="F22" s="179"/>
      <c r="G22" s="180"/>
      <c r="H22" s="181"/>
      <c r="K22" s="38">
        <v>41</v>
      </c>
      <c r="L22" s="97" t="s">
        <v>131</v>
      </c>
      <c r="M22" s="41"/>
      <c r="N22" s="37" t="s">
        <v>132</v>
      </c>
      <c r="P22" s="4" t="s">
        <v>45</v>
      </c>
      <c r="Q22" s="4" t="s">
        <v>133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67</v>
      </c>
      <c r="C23" s="105" t="s">
        <v>80</v>
      </c>
      <c r="D23" s="178"/>
      <c r="E23" s="179"/>
      <c r="F23" s="179"/>
      <c r="G23" s="182" t="s">
        <v>134</v>
      </c>
      <c r="H23" s="183"/>
      <c r="I23" s="183"/>
      <c r="J23" s="129"/>
      <c r="K23" s="38">
        <v>45</v>
      </c>
      <c r="L23" s="97" t="s">
        <v>135</v>
      </c>
      <c r="M23" s="38">
        <v>55</v>
      </c>
      <c r="N23" s="37" t="s">
        <v>136</v>
      </c>
      <c r="P23" s="4" t="s">
        <v>53</v>
      </c>
      <c r="Q23" s="4" t="s">
        <v>137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138</v>
      </c>
      <c r="C24" s="125"/>
      <c r="D24" s="3"/>
      <c r="E24" s="1"/>
      <c r="F24" s="1"/>
      <c r="G24" s="184"/>
      <c r="H24" s="185"/>
      <c r="I24" s="185"/>
      <c r="J24" s="129"/>
      <c r="K24" s="38">
        <v>49</v>
      </c>
      <c r="L24" s="97" t="s">
        <v>139</v>
      </c>
      <c r="M24" s="38"/>
      <c r="N24" s="37" t="s">
        <v>140</v>
      </c>
      <c r="P24" s="4" t="s">
        <v>74</v>
      </c>
      <c r="Q24" s="4" t="s">
        <v>141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142</v>
      </c>
      <c r="D25" s="133" t="s">
        <v>143</v>
      </c>
      <c r="E25" s="134" t="s">
        <v>99</v>
      </c>
      <c r="F25" s="1"/>
      <c r="G25" s="186" t="s">
        <v>144</v>
      </c>
      <c r="H25" s="186" t="s">
        <v>145</v>
      </c>
      <c r="I25" s="187" t="s">
        <v>146</v>
      </c>
      <c r="J25" s="129"/>
      <c r="K25" s="38">
        <v>51</v>
      </c>
      <c r="L25" s="97" t="s">
        <v>147</v>
      </c>
      <c r="M25" s="38">
        <v>59</v>
      </c>
      <c r="N25" s="37" t="s">
        <v>148</v>
      </c>
      <c r="P25" s="4" t="s">
        <v>80</v>
      </c>
      <c r="Q25" s="4" t="s">
        <v>149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150</v>
      </c>
      <c r="C26" s="135">
        <v>51</v>
      </c>
      <c r="D26" s="135">
        <v>50</v>
      </c>
      <c r="E26" s="136">
        <v>51</v>
      </c>
      <c r="F26" s="137">
        <f>IF(AND([1]kf!K12&lt;&gt;"Weeds in cereals",OR(AND(C26&gt;29,C26&lt;40),AND(C26&gt;49,C26&lt;60))),1,0)</f>
        <v>0</v>
      </c>
      <c r="G26" s="186"/>
      <c r="H26" s="186"/>
      <c r="I26" s="187"/>
      <c r="J26" s="1"/>
      <c r="K26" s="38">
        <v>55</v>
      </c>
      <c r="L26" s="97" t="s">
        <v>151</v>
      </c>
      <c r="M26" s="38">
        <v>61</v>
      </c>
      <c r="N26" s="37" t="s">
        <v>152</v>
      </c>
      <c r="P26" s="4" t="s">
        <v>87</v>
      </c>
      <c r="Q26" s="4" t="s">
        <v>153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154</v>
      </c>
      <c r="C27" s="136">
        <v>80</v>
      </c>
      <c r="D27" s="136">
        <v>10</v>
      </c>
      <c r="E27" s="136">
        <v>10</v>
      </c>
      <c r="F27" s="1"/>
      <c r="G27" s="138"/>
      <c r="H27" s="138"/>
      <c r="I27" s="138"/>
      <c r="J27" s="1"/>
      <c r="K27" s="38">
        <v>59</v>
      </c>
      <c r="L27" s="97" t="s">
        <v>155</v>
      </c>
      <c r="M27" s="38">
        <v>65</v>
      </c>
      <c r="N27" s="37" t="s">
        <v>156</v>
      </c>
      <c r="P27" s="4" t="s">
        <v>106</v>
      </c>
      <c r="Q27" s="4" t="s">
        <v>157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158</v>
      </c>
      <c r="C28" s="135">
        <v>17</v>
      </c>
      <c r="D28" s="135">
        <v>17</v>
      </c>
      <c r="E28" s="136">
        <v>20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159</v>
      </c>
      <c r="M28" s="38">
        <v>69</v>
      </c>
      <c r="N28" s="37" t="s">
        <v>160</v>
      </c>
      <c r="P28" s="4" t="s">
        <v>111</v>
      </c>
      <c r="Q28" s="4" t="s">
        <v>161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162</v>
      </c>
      <c r="C29" s="136">
        <v>28</v>
      </c>
      <c r="E29" s="167" t="str">
        <f>IF(SUM(A2,A7,A14,A24,A36)=0,"Allt klart!",IF(AND(SUM(A2,A7,A14,A24)=0,A36=1),"Du har glömt att signera!",VLOOKUP(A1,P2:Q18,2,0)))</f>
        <v>Allt klart!</v>
      </c>
      <c r="F29" s="168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163</v>
      </c>
      <c r="M29" s="38">
        <v>70</v>
      </c>
      <c r="N29" s="37" t="s">
        <v>164</v>
      </c>
      <c r="P29" s="4" t="s">
        <v>118</v>
      </c>
      <c r="Q29" s="4" t="s">
        <v>165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166</v>
      </c>
      <c r="C30" s="143" t="s">
        <v>111</v>
      </c>
      <c r="E30" s="167"/>
      <c r="F30" s="168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160</v>
      </c>
      <c r="M30" s="38">
        <v>71</v>
      </c>
      <c r="N30" s="37" t="s">
        <v>167</v>
      </c>
      <c r="P30" s="4" t="s">
        <v>18</v>
      </c>
      <c r="Q30" s="4" t="s">
        <v>168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169</v>
      </c>
      <c r="C31" s="144">
        <v>90</v>
      </c>
      <c r="E31" s="167"/>
      <c r="F31" s="168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170</v>
      </c>
      <c r="M31" s="38" t="s">
        <v>171</v>
      </c>
      <c r="N31" s="37" t="s">
        <v>172</v>
      </c>
      <c r="P31" s="4" t="s">
        <v>24</v>
      </c>
      <c r="Q31" s="4" t="s">
        <v>173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174</v>
      </c>
      <c r="C32" s="144" t="s">
        <v>239</v>
      </c>
      <c r="D32" s="145" t="s">
        <v>175</v>
      </c>
      <c r="E32" s="167"/>
      <c r="F32" s="168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176</v>
      </c>
      <c r="M32" s="169"/>
      <c r="N32" s="170"/>
      <c r="P32" s="4" t="s">
        <v>31</v>
      </c>
      <c r="Q32" s="4" t="s">
        <v>177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178</v>
      </c>
      <c r="C33" s="146" t="s">
        <v>31</v>
      </c>
      <c r="D33" s="3"/>
      <c r="E33" s="167"/>
      <c r="F33" s="168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179</v>
      </c>
      <c r="M33" s="171"/>
      <c r="N33" s="172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180</v>
      </c>
      <c r="C34" s="144">
        <v>12.5</v>
      </c>
      <c r="D34" s="3"/>
      <c r="E34" s="167"/>
      <c r="F34" s="168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181</v>
      </c>
      <c r="M34" s="171"/>
      <c r="N34" s="172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182</v>
      </c>
      <c r="C35" s="144"/>
      <c r="D35" s="147" t="s">
        <v>183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184</v>
      </c>
      <c r="M35" s="171"/>
      <c r="N35" s="172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185</v>
      </c>
      <c r="C36" s="175" t="s">
        <v>240</v>
      </c>
      <c r="D36" s="176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186</v>
      </c>
      <c r="M36" s="173"/>
      <c r="N36" s="174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142" priority="39">
      <formula>IF($A$2=0,1,0)</formula>
    </cfRule>
  </conditionalFormatting>
  <conditionalFormatting sqref="C9:C13">
    <cfRule type="expression" dxfId="141" priority="21">
      <formula>IF($A$7=0,1,0)</formula>
    </cfRule>
  </conditionalFormatting>
  <conditionalFormatting sqref="C11">
    <cfRule type="expression" dxfId="140" priority="11">
      <formula>IF(AND(ISNUMBER(C11),OR(C11&lt;J17,C11&gt;J18)),1,0)</formula>
    </cfRule>
    <cfRule type="expression" dxfId="139" priority="12">
      <formula>IF(AND(ISNUMBER($C11),OR(C11&lt;J19,C11&gt;J20)),1,0)</formula>
    </cfRule>
  </conditionalFormatting>
  <conditionalFormatting sqref="C11:C13">
    <cfRule type="expression" dxfId="138" priority="34">
      <formula>IF(ISBLANK(C11),0,IF(A11&gt;0,1,0))</formula>
    </cfRule>
  </conditionalFormatting>
  <conditionalFormatting sqref="C17:C23">
    <cfRule type="expression" dxfId="137" priority="22">
      <formula>IF($A$14=0,1,0)</formula>
    </cfRule>
  </conditionalFormatting>
  <conditionalFormatting sqref="C20">
    <cfRule type="expression" dxfId="136" priority="33">
      <formula>IF(ISBLANK(C20),0,IF(A20&gt;0,1,0))</formula>
    </cfRule>
  </conditionalFormatting>
  <conditionalFormatting sqref="C27">
    <cfRule type="expression" dxfId="135" priority="15">
      <formula>IF($C$27&lt;MAX(D27:E27),1,0)</formula>
    </cfRule>
  </conditionalFormatting>
  <conditionalFormatting sqref="C29:C34">
    <cfRule type="expression" dxfId="134" priority="40">
      <formula>IF($A$24=0,1,0)</formula>
    </cfRule>
  </conditionalFormatting>
  <conditionalFormatting sqref="C31">
    <cfRule type="expression" dxfId="133" priority="29">
      <formula>IF(ISBLANK(C31),0,IF(A31&gt;0,1,0))</formula>
    </cfRule>
  </conditionalFormatting>
  <conditionalFormatting sqref="C34">
    <cfRule type="expression" dxfId="132" priority="28">
      <formula>IF(ISBLANK(C34),0,IF(A34&gt;0,1,0))</formula>
    </cfRule>
  </conditionalFormatting>
  <conditionalFormatting sqref="C8:D8">
    <cfRule type="expression" dxfId="131" priority="38">
      <formula>IF($A$7=0,1,0)</formula>
    </cfRule>
  </conditionalFormatting>
  <conditionalFormatting sqref="C15:D15">
    <cfRule type="expression" dxfId="130" priority="36">
      <formula>IF(OR(ISBLANK($C15),ISBLANK($D15)),0,IF(OR(C15&lt;2,C15&gt;30),1,0))</formula>
    </cfRule>
  </conditionalFormatting>
  <conditionalFormatting sqref="C15:D16">
    <cfRule type="expression" dxfId="129" priority="8">
      <formula>IF($A$14=0,1,0)</formula>
    </cfRule>
  </conditionalFormatting>
  <conditionalFormatting sqref="C16:D16">
    <cfRule type="expression" dxfId="128" priority="9">
      <formula>IF(OR(ISBLANK($C16),ISBLANK($D16)),0,IF(OR(C16&lt;15,C16&gt;100),1,0))</formula>
    </cfRule>
  </conditionalFormatting>
  <conditionalFormatting sqref="C36:D36">
    <cfRule type="expression" dxfId="127" priority="27">
      <formula>IF(A36=0,1,0)</formula>
    </cfRule>
  </conditionalFormatting>
  <conditionalFormatting sqref="C26:E27">
    <cfRule type="cellIs" dxfId="126" priority="6" operator="greaterThan">
      <formula>100</formula>
    </cfRule>
  </conditionalFormatting>
  <conditionalFormatting sqref="C26:E28">
    <cfRule type="expression" dxfId="125" priority="7">
      <formula>IF($A$24=0,1,0)</formula>
    </cfRule>
  </conditionalFormatting>
  <conditionalFormatting sqref="C28:E28">
    <cfRule type="cellIs" dxfId="124" priority="30" operator="greaterThan">
      <formula>400</formula>
    </cfRule>
  </conditionalFormatting>
  <conditionalFormatting sqref="D11">
    <cfRule type="expression" dxfId="123" priority="10">
      <formula>IF(AND(ISNUMBER(C11),OR(C11&lt;J17,C11&gt;J18)),1,0)</formula>
    </cfRule>
  </conditionalFormatting>
  <conditionalFormatting sqref="D18">
    <cfRule type="expression" dxfId="122" priority="19">
      <formula>IF($A14=0,1,0)</formula>
    </cfRule>
  </conditionalFormatting>
  <conditionalFormatting sqref="D26">
    <cfRule type="expression" dxfId="121" priority="3">
      <formula>IF(AND(ISNUMBER(D26),F26=0,C26-D26&gt;10),1,0)</formula>
    </cfRule>
    <cfRule type="expression" dxfId="120" priority="5">
      <formula>IF(D26&gt;C26,1,0)</formula>
    </cfRule>
  </conditionalFormatting>
  <conditionalFormatting sqref="D28">
    <cfRule type="expression" dxfId="119" priority="25">
      <formula>IF(D28&gt;C28,1,0)</formula>
    </cfRule>
  </conditionalFormatting>
  <conditionalFormatting sqref="D19:E19">
    <cfRule type="expression" dxfId="118" priority="35">
      <formula>IF($A$14=0,1,0)</formula>
    </cfRule>
  </conditionalFormatting>
  <conditionalFormatting sqref="E18">
    <cfRule type="expression" dxfId="117" priority="18">
      <formula>IF(A14=0,1,0)</formula>
    </cfRule>
    <cfRule type="expression" dxfId="116" priority="17" stopIfTrue="1">
      <formula>IF(E18&lt;MAX(C18:D18),1,0)</formula>
    </cfRule>
  </conditionalFormatting>
  <conditionalFormatting sqref="E26">
    <cfRule type="expression" dxfId="115" priority="2">
      <formula>IF(AND(ISNUMBER(E26),F26=0,E26-C26&gt;10),1,0)</formula>
    </cfRule>
    <cfRule type="expression" dxfId="114" priority="4">
      <formula>IF(AND(ISNUMBER(E26),OR(E26&lt;D26,E26&lt;C26)),1,0)</formula>
    </cfRule>
  </conditionalFormatting>
  <conditionalFormatting sqref="E28">
    <cfRule type="expression" dxfId="113" priority="24">
      <formula>IF(AND(ISNUMBER(E28),OR(E28&lt;C28,E28&lt;D28)),1,0)</formula>
    </cfRule>
  </conditionalFormatting>
  <conditionalFormatting sqref="E21:F21">
    <cfRule type="containsBlanks" dxfId="112" priority="1">
      <formula>LEN(TRIM(E21))=0</formula>
    </cfRule>
  </conditionalFormatting>
  <conditionalFormatting sqref="E29:F34">
    <cfRule type="containsErrors" dxfId="111" priority="23">
      <formula>ISERROR(E29)</formula>
    </cfRule>
    <cfRule type="expression" dxfId="110" priority="26">
      <formula>IF(E29=" ",0,1)</formula>
    </cfRule>
  </conditionalFormatting>
  <conditionalFormatting sqref="F7:F8 C9 F11">
    <cfRule type="containsErrors" dxfId="109" priority="37">
      <formula>ISERROR(C7)</formula>
    </cfRule>
  </conditionalFormatting>
  <conditionalFormatting sqref="J17:J20">
    <cfRule type="containsErrors" dxfId="108" priority="13">
      <formula>ISERROR(J17)</formula>
    </cfRule>
  </conditionalFormatting>
  <dataValidations count="7">
    <dataValidation type="list" allowBlank="1" showInputMessage="1" showErrorMessage="1" sqref="C10" xr:uid="{2D7B8324-3826-DC4D-BC3E-C522BD336C28}">
      <formula1>$I$11:$I$15</formula1>
    </dataValidation>
    <dataValidation type="list" allowBlank="1" showInputMessage="1" showErrorMessage="1" sqref="C33" xr:uid="{A34B2D0A-73F3-DE48-96A3-316FB674F319}">
      <formula1>$I$5:$I$7</formula1>
    </dataValidation>
    <dataValidation type="list" allowBlank="1" showInputMessage="1" showErrorMessage="1" sqref="C30" xr:uid="{7B5FB591-C4AE-2C41-8EC8-FF7E416D4EF8}">
      <formula1>$H$18:$H$20</formula1>
    </dataValidation>
    <dataValidation type="list" allowBlank="1" showInputMessage="1" showErrorMessage="1" sqref="C23" xr:uid="{5EDCEF9C-7885-4A49-BDFC-E41DFD2783C7}">
      <formula1>$H$13:$H$15</formula1>
    </dataValidation>
    <dataValidation type="list" allowBlank="1" showInputMessage="1" showErrorMessage="1" sqref="C21:C22" xr:uid="{EDC10E67-A168-3E40-AA4A-D52D5CC4878C}">
      <formula1>$H$5:$H$11</formula1>
    </dataValidation>
    <dataValidation type="list" allowBlank="1" showInputMessage="1" showErrorMessage="1" sqref="C19:E19" xr:uid="{3509E68C-AAEB-A94A-9130-1CA7D4BB6605}">
      <formula1>$G$5:$G$20</formula1>
    </dataValidation>
    <dataValidation type="list" allowBlank="1" showInputMessage="1" showErrorMessage="1" sqref="C8" xr:uid="{74E2E5CC-7240-884F-A20D-446AAA64246C}">
      <formula1>$G$27:$G$36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027FA-17DB-364A-AE27-CE7D24215B0D}">
  <dimension ref="A1"/>
  <sheetViews>
    <sheetView zoomScaleNormal="60" zoomScaleSheetLayoutView="100"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EBE50-E954-4DFC-B6CB-B3A6DA31BA3D}">
  <sheetPr>
    <tabColor rgb="FF00FFFF"/>
  </sheetPr>
  <dimension ref="A1:CA160"/>
  <sheetViews>
    <sheetView topLeftCell="B1" zoomScale="130" zoomScaleNormal="130" workbookViewId="0">
      <selection activeCell="O25" sqref="O25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1000</v>
      </c>
      <c r="B1" s="61"/>
      <c r="C1" s="50"/>
      <c r="D1" s="50"/>
      <c r="E1" s="50"/>
      <c r="F1" s="50"/>
      <c r="G1" s="188" t="str">
        <f>IF(SUM(F17:J20)=0,"",IF(A1=0,"ALLT KLART",IF(L7=1,M7,IF(AND(SUM(A2:A9)=0,A1=1000),"Signera också!",""))))</f>
        <v/>
      </c>
      <c r="H1" s="188"/>
      <c r="I1" s="188"/>
      <c r="J1" s="189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1</v>
      </c>
      <c r="K2" s="5"/>
      <c r="L2" s="5">
        <f>COUNT(F17,F22,F27,F32,F37,F42,F47,F52)</f>
        <v>0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0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0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0</v>
      </c>
      <c r="B4" s="44" t="s">
        <v>192</v>
      </c>
      <c r="J4" s="43"/>
      <c r="K4" s="5"/>
      <c r="L4" s="47">
        <f>SUM(A17,A22,A27,A32,A37,A42,A47,A52)</f>
        <v>0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0</v>
      </c>
      <c r="B5" s="44" t="s">
        <v>193</v>
      </c>
      <c r="J5" s="43"/>
      <c r="K5" s="5"/>
      <c r="L5" s="47">
        <f>SUM(A18,A23,A28,A33,A38,A43,A48,A53)</f>
        <v>0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0</v>
      </c>
      <c r="M6" s="5" t="str">
        <f>IF(AND(L6&lt;L$3,L6&lt;L$2),"räkning ","")</f>
        <v/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0</v>
      </c>
      <c r="M7" s="5" t="str">
        <f>IF(L7=0,"",M3&amp;M4&amp;M5&amp;M6&amp;" saknas")</f>
        <v/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90" t="s">
        <v>202</v>
      </c>
      <c r="C14" s="191"/>
      <c r="D14" s="191"/>
      <c r="E14" s="191"/>
      <c r="F14" s="191"/>
      <c r="G14" s="191"/>
      <c r="H14" s="191"/>
      <c r="I14" s="191"/>
      <c r="J14" s="192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3"/>
      <c r="C15" s="194"/>
      <c r="D15" s="194"/>
      <c r="E15" s="194"/>
      <c r="F15" s="194"/>
      <c r="G15" s="194"/>
      <c r="H15" s="194"/>
      <c r="I15" s="194"/>
      <c r="J15" s="195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0</v>
      </c>
      <c r="B16" s="27" t="s">
        <v>203</v>
      </c>
      <c r="C16" s="26" t="s">
        <v>204</v>
      </c>
      <c r="D16" s="25"/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0</v>
      </c>
      <c r="B17" s="21"/>
      <c r="C17" s="20" t="s">
        <v>207</v>
      </c>
      <c r="D17" s="20" t="s">
        <v>208</v>
      </c>
      <c r="E17" s="18" t="s">
        <v>209</v>
      </c>
      <c r="F17" s="17"/>
      <c r="G17" s="17"/>
      <c r="H17" s="17"/>
      <c r="I17" s="17"/>
      <c r="J17" s="17"/>
      <c r="K17" s="12">
        <f>IF(COUNTBLANK(F17:I17)=3,F17*4,IF(COUNTBLANK(F17:I17)=2,(F17+G17)*2,IF(COUNTBLANK(F17:I17)=1,SUM(F17:H17)/0.75,SUM(F17:I17))))</f>
        <v>0</v>
      </c>
      <c r="L17" s="11">
        <f>IF(K17&gt;=40,1,IF(K17&gt;=20,2,4))</f>
        <v>4</v>
      </c>
      <c r="M17" s="11">
        <f>4-COUNTBLANK(F17:I17)</f>
        <v>0</v>
      </c>
      <c r="N17" s="11">
        <f>COUNTBLANK(C16:J20)+COUNTBLANK(B17)</f>
        <v>29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0</v>
      </c>
      <c r="B18" s="19" t="s">
        <v>210</v>
      </c>
      <c r="C18" s="17"/>
      <c r="D18" s="17"/>
      <c r="E18" s="18" t="s">
        <v>211</v>
      </c>
      <c r="F18" s="17"/>
      <c r="G18" s="17"/>
      <c r="H18" s="17"/>
      <c r="I18" s="17"/>
      <c r="J18" s="17"/>
      <c r="K18" s="12">
        <f>IF(COUNTBLANK(F18:I18)=3,F18*4,IF(COUNTBLANK(F18:I18)=2,(F18+G18)*2,IF(COUNTBLANK(F18:I18)=1,SUM(F18:H18)/0.75,SUM(F18:I18))))</f>
        <v>0</v>
      </c>
      <c r="L18" s="11">
        <f>IF(K18&gt;=40,1,IF(K18&gt;=20,2,4))</f>
        <v>4</v>
      </c>
      <c r="M18" s="11">
        <f>4-COUNTBLANK(F18:I18)</f>
        <v>0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0</v>
      </c>
      <c r="B19" s="19" t="s">
        <v>212</v>
      </c>
      <c r="C19" s="17"/>
      <c r="D19" s="17"/>
      <c r="E19" s="18" t="s">
        <v>213</v>
      </c>
      <c r="F19" s="17"/>
      <c r="G19" s="17"/>
      <c r="H19" s="17"/>
      <c r="I19" s="17"/>
      <c r="J19" s="17"/>
      <c r="K19" s="12">
        <f>IF(COUNTBLANK(F19:I19)=3,F19*4,IF(COUNTBLANK(F19:I19)=2,(F19+G19)*2,IF(COUNTBLANK(F19:I19)=1,SUM(F19:H19)/0.75,SUM(F19:I19))))</f>
        <v>0</v>
      </c>
      <c r="L19" s="11">
        <f>IF(K19&gt;=40,1,IF(K19&gt;=20,2,4))</f>
        <v>4</v>
      </c>
      <c r="M19" s="11">
        <f>4-COUNTBLANK(F19:I19)</f>
        <v>0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0</v>
      </c>
      <c r="B20" s="15" t="s">
        <v>214</v>
      </c>
      <c r="C20" s="13"/>
      <c r="D20" s="13"/>
      <c r="E20" s="14" t="s">
        <v>215</v>
      </c>
      <c r="F20" s="13"/>
      <c r="G20" s="13"/>
      <c r="H20" s="13"/>
      <c r="I20" s="13"/>
      <c r="J20" s="13"/>
      <c r="K20" s="12">
        <f>IF(COUNTBLANK(F20:I20)=3,F20*4,IF(COUNTBLANK(F20:I20)=2,(F20+G20)*2,IF(COUNTBLANK(F20:I20)=1,SUM(F20:H20)/0.75,SUM(F20:I20))))</f>
        <v>0</v>
      </c>
      <c r="L20" s="11">
        <f>IF(K20&gt;=40,1,IF(K20&gt;=20,2,4))</f>
        <v>4</v>
      </c>
      <c r="M20" s="11">
        <f>4-COUNTBLANK(F20:I20)</f>
        <v>0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0</v>
      </c>
      <c r="B21" s="27" t="s">
        <v>216</v>
      </c>
      <c r="C21" s="26" t="s">
        <v>204</v>
      </c>
      <c r="D21" s="25"/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0</v>
      </c>
      <c r="B22" s="21"/>
      <c r="C22" s="20" t="s">
        <v>207</v>
      </c>
      <c r="D22" s="20" t="s">
        <v>208</v>
      </c>
      <c r="E22" s="18" t="s">
        <v>209</v>
      </c>
      <c r="F22" s="17"/>
      <c r="G22" s="17"/>
      <c r="H22" s="17"/>
      <c r="I22" s="17"/>
      <c r="J22" s="17"/>
      <c r="K22" s="12">
        <f>IF(COUNTBLANK(F22:I22)=3,F22*4,IF(COUNTBLANK(F22:I22)=2,(F22+G22)*2,IF(COUNTBLANK(F22:I22)=1,SUM(F22:H22)/0.75,SUM(F22:I22))))</f>
        <v>0</v>
      </c>
      <c r="L22" s="11">
        <f>IF(K22&gt;=40,1,IF(K22&gt;=20,2,4))</f>
        <v>4</v>
      </c>
      <c r="M22" s="11">
        <f>4-COUNTBLANK(F22:I22)</f>
        <v>0</v>
      </c>
      <c r="N22" s="11">
        <f>COUNTBLANK(C21:J25)+COUNTBLANK(B22)</f>
        <v>29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0</v>
      </c>
      <c r="B23" s="19" t="s">
        <v>210</v>
      </c>
      <c r="C23" s="17"/>
      <c r="D23" s="17"/>
      <c r="E23" s="18" t="s">
        <v>211</v>
      </c>
      <c r="F23" s="17"/>
      <c r="G23" s="17"/>
      <c r="H23" s="17"/>
      <c r="I23" s="17"/>
      <c r="J23" s="17"/>
      <c r="K23" s="12">
        <f>IF(COUNTBLANK(F23:I23)=3,F23*4,IF(COUNTBLANK(F23:I23)=2,(F23+G23)*2,IF(COUNTBLANK(F23:I23)=1,SUM(F23:H23)/0.75,SUM(F23:I23))))</f>
        <v>0</v>
      </c>
      <c r="L23" s="11">
        <f>IF(K23&gt;=40,1,IF(K23&gt;=20,2,4))</f>
        <v>4</v>
      </c>
      <c r="M23" s="11">
        <f>4-COUNTBLANK(F23:I23)</f>
        <v>0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/>
      <c r="D24" s="17"/>
      <c r="E24" s="18" t="s">
        <v>213</v>
      </c>
      <c r="F24" s="17"/>
      <c r="G24" s="17"/>
      <c r="H24" s="17"/>
      <c r="I24" s="17"/>
      <c r="J24" s="17"/>
      <c r="K24" s="12">
        <f>IF(COUNTBLANK(F24:I24)=3,F24*4,IF(COUNTBLANK(F24:I24)=2,(F24+G24)*2,IF(COUNTBLANK(F24:I24)=1,SUM(F24:H24)/0.75,SUM(F24:I24))))</f>
        <v>0</v>
      </c>
      <c r="L24" s="11">
        <f>IF(K24&gt;=40,1,IF(K24&gt;=20,2,4))</f>
        <v>4</v>
      </c>
      <c r="M24" s="11">
        <f>4-COUNTBLANK(F24:I24)</f>
        <v>0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/>
      <c r="D25" s="13"/>
      <c r="E25" s="14" t="s">
        <v>215</v>
      </c>
      <c r="F25" s="13"/>
      <c r="G25" s="13"/>
      <c r="H25" s="13"/>
      <c r="I25" s="13"/>
      <c r="J25" s="13"/>
      <c r="K25" s="12">
        <f>IF(COUNTBLANK(F25:I25)=3,F25*4,IF(COUNTBLANK(F25:I25)=2,(F25+G25)*2,IF(COUNTBLANK(F25:I25)=1,SUM(F25:H25)/0.75,SUM(F25:I25))))</f>
        <v>0</v>
      </c>
      <c r="L25" s="11">
        <f>IF(K25&gt;=40,1,IF(K25&gt;=20,2,4))</f>
        <v>4</v>
      </c>
      <c r="M25" s="11">
        <f>4-COUNTBLANK(F25:I25)</f>
        <v>0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0</v>
      </c>
      <c r="B26" s="27" t="s">
        <v>217</v>
      </c>
      <c r="C26" s="26" t="s">
        <v>204</v>
      </c>
      <c r="D26" s="25"/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0</v>
      </c>
      <c r="B27" s="21"/>
      <c r="C27" s="20" t="s">
        <v>207</v>
      </c>
      <c r="D27" s="20" t="s">
        <v>208</v>
      </c>
      <c r="E27" s="18" t="s">
        <v>209</v>
      </c>
      <c r="F27" s="17"/>
      <c r="G27" s="17"/>
      <c r="H27" s="17"/>
      <c r="I27" s="17"/>
      <c r="J27" s="17"/>
      <c r="K27" s="12">
        <f>IF(COUNTBLANK(F27:I27)=3,F27*4,IF(COUNTBLANK(F27:I27)=2,(F27+G27)*2,IF(COUNTBLANK(F27:I27)=1,SUM(F27:H27)/0.75,SUM(F27:I27))))</f>
        <v>0</v>
      </c>
      <c r="L27" s="11">
        <f>IF(K27&gt;=40,1,IF(K27&gt;=20,2,4))</f>
        <v>4</v>
      </c>
      <c r="M27" s="11">
        <f>4-COUNTBLANK(F27:I27)</f>
        <v>0</v>
      </c>
      <c r="N27" s="11">
        <f>COUNTBLANK(C26:J30)+COUNTBLANK(B27)</f>
        <v>29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0</v>
      </c>
      <c r="B28" s="19" t="s">
        <v>210</v>
      </c>
      <c r="C28" s="17"/>
      <c r="D28" s="17"/>
      <c r="E28" s="18" t="s">
        <v>211</v>
      </c>
      <c r="F28" s="17"/>
      <c r="G28" s="17"/>
      <c r="H28" s="17"/>
      <c r="I28" s="17"/>
      <c r="J28" s="17"/>
      <c r="K28" s="12">
        <f>IF(COUNTBLANK(F28:I28)=3,F28*4,IF(COUNTBLANK(F28:I28)=2,(F28+G28)*2,IF(COUNTBLANK(F28:I28)=1,SUM(F28:H28)/0.75,SUM(F28:I28))))</f>
        <v>0</v>
      </c>
      <c r="L28" s="11">
        <f>IF(K28&gt;=40,1,IF(K28&gt;=20,2,4))</f>
        <v>4</v>
      </c>
      <c r="M28" s="11">
        <f>4-COUNTBLANK(F28:I28)</f>
        <v>0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/>
      <c r="D29" s="17"/>
      <c r="E29" s="18" t="s">
        <v>213</v>
      </c>
      <c r="F29" s="17"/>
      <c r="G29" s="17"/>
      <c r="H29" s="17"/>
      <c r="I29" s="17"/>
      <c r="J29" s="17"/>
      <c r="K29" s="12">
        <f>IF(COUNTBLANK(F29:I29)=3,F29*4,IF(COUNTBLANK(F29:I29)=2,(F29+G29)*2,IF(COUNTBLANK(F29:I29)=1,SUM(F29:H29)/0.75,SUM(F29:I29))))</f>
        <v>0</v>
      </c>
      <c r="L29" s="11">
        <f>IF(K29&gt;=40,1,IF(K29&gt;=20,2,4))</f>
        <v>4</v>
      </c>
      <c r="M29" s="11">
        <f>4-COUNTBLANK(F29:I29)</f>
        <v>0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/>
      <c r="D30" s="13"/>
      <c r="E30" s="14" t="s">
        <v>215</v>
      </c>
      <c r="F30" s="13"/>
      <c r="G30" s="13"/>
      <c r="H30" s="13"/>
      <c r="I30" s="13"/>
      <c r="J30" s="13"/>
      <c r="K30" s="12">
        <f>IF(COUNTBLANK(F30:I30)=3,F30*4,IF(COUNTBLANK(F30:I30)=2,(F30+G30)*2,IF(COUNTBLANK(F30:I30)=1,SUM(F30:H30)/0.75,SUM(F30:I30))))</f>
        <v>0</v>
      </c>
      <c r="L30" s="11">
        <f>IF(K30&gt;=40,1,IF(K30&gt;=20,2,4))</f>
        <v>4</v>
      </c>
      <c r="M30" s="11">
        <f>4-COUNTBLANK(F30:I30)</f>
        <v>0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0</v>
      </c>
      <c r="B31" s="27" t="s">
        <v>218</v>
      </c>
      <c r="C31" s="26" t="s">
        <v>204</v>
      </c>
      <c r="D31" s="25"/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0</v>
      </c>
      <c r="B32" s="21"/>
      <c r="C32" s="20" t="s">
        <v>207</v>
      </c>
      <c r="D32" s="20" t="s">
        <v>208</v>
      </c>
      <c r="E32" s="18" t="s">
        <v>209</v>
      </c>
      <c r="F32" s="17"/>
      <c r="G32" s="17"/>
      <c r="H32" s="17"/>
      <c r="I32" s="17"/>
      <c r="J32" s="17"/>
      <c r="K32" s="12">
        <f>IF(COUNTBLANK(F32:I32)=3,F32*4,IF(COUNTBLANK(F32:I32)=2,(F32+G32)*2,IF(COUNTBLANK(F32:I32)=1,SUM(F32:H32)/0.75,SUM(F32:I32))))</f>
        <v>0</v>
      </c>
      <c r="L32" s="11">
        <f>IF(K32&gt;=40,1,IF(K32&gt;=20,2,4))</f>
        <v>4</v>
      </c>
      <c r="M32" s="11">
        <f>4-COUNTBLANK(F32:I32)</f>
        <v>0</v>
      </c>
      <c r="N32" s="11">
        <f>COUNTBLANK(C31:J35)+COUNTBLANK(B32)</f>
        <v>29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0</v>
      </c>
      <c r="B33" s="19" t="s">
        <v>210</v>
      </c>
      <c r="C33" s="17"/>
      <c r="D33" s="17"/>
      <c r="E33" s="18" t="s">
        <v>211</v>
      </c>
      <c r="F33" s="17"/>
      <c r="G33" s="17"/>
      <c r="H33" s="17"/>
      <c r="I33" s="17"/>
      <c r="J33" s="17"/>
      <c r="K33" s="12">
        <f>IF(COUNTBLANK(F33:I33)=3,F33*4,IF(COUNTBLANK(F33:I33)=2,(F33+G33)*2,IF(COUNTBLANK(F33:I33)=1,SUM(F33:H33)/0.75,SUM(F33:I33))))</f>
        <v>0</v>
      </c>
      <c r="L33" s="11">
        <f>IF(K33&gt;=40,1,IF(K33&gt;=20,2,4))</f>
        <v>4</v>
      </c>
      <c r="M33" s="11">
        <f>4-COUNTBLANK(F33:I33)</f>
        <v>0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/>
      <c r="D34" s="17"/>
      <c r="E34" s="18" t="s">
        <v>213</v>
      </c>
      <c r="F34" s="17"/>
      <c r="G34" s="17"/>
      <c r="H34" s="17"/>
      <c r="I34" s="17"/>
      <c r="J34" s="17"/>
      <c r="K34" s="12">
        <f>IF(COUNTBLANK(F34:I34)=3,F34*4,IF(COUNTBLANK(F34:I34)=2,(F34+G34)*2,IF(COUNTBLANK(F34:I34)=1,SUM(F34:H34)/0.75,SUM(F34:I34))))</f>
        <v>0</v>
      </c>
      <c r="L34" s="11">
        <f>IF(K34&gt;=40,1,IF(K34&gt;=20,2,4))</f>
        <v>4</v>
      </c>
      <c r="M34" s="11">
        <f>4-COUNTBLANK(F34:I34)</f>
        <v>0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/>
      <c r="D35" s="13"/>
      <c r="E35" s="14" t="s">
        <v>215</v>
      </c>
      <c r="F35" s="13"/>
      <c r="G35" s="13"/>
      <c r="H35" s="13"/>
      <c r="I35" s="13"/>
      <c r="J35" s="13"/>
      <c r="K35" s="12">
        <f>IF(COUNTBLANK(F35:I35)=3,F35*4,IF(COUNTBLANK(F35:I35)=2,(F35+G35)*2,IF(COUNTBLANK(F35:I35)=1,SUM(F35:H35)/0.75,SUM(F35:I35))))</f>
        <v>0</v>
      </c>
      <c r="L35" s="11">
        <f>IF(K35&gt;=40,1,IF(K35&gt;=20,2,4))</f>
        <v>4</v>
      </c>
      <c r="M35" s="11">
        <f>4-COUNTBLANK(F35:I35)</f>
        <v>0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6" t="s">
        <v>224</v>
      </c>
      <c r="D56" s="196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7"/>
      <c r="C57" s="199"/>
      <c r="D57" s="200"/>
      <c r="E57" s="6"/>
      <c r="F57" s="203"/>
      <c r="G57" s="203"/>
      <c r="H57" s="203"/>
      <c r="I57" s="203"/>
      <c r="J57" s="204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1000</v>
      </c>
      <c r="B58" s="198"/>
      <c r="C58" s="201"/>
      <c r="D58" s="202"/>
      <c r="E58" s="7"/>
      <c r="F58" s="205"/>
      <c r="G58" s="205"/>
      <c r="H58" s="205"/>
      <c r="I58" s="205"/>
      <c r="J58" s="206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107" priority="36">
      <formula>LEN(TRIM(B57))&gt;0</formula>
    </cfRule>
  </conditionalFormatting>
  <conditionalFormatting sqref="B16:J20">
    <cfRule type="expression" dxfId="106" priority="32">
      <formula>IF($A$20=1,1,0)</formula>
    </cfRule>
  </conditionalFormatting>
  <conditionalFormatting sqref="B21:J25">
    <cfRule type="expression" dxfId="105" priority="28">
      <formula>IF($A$25=1,1,0)</formula>
    </cfRule>
  </conditionalFormatting>
  <conditionalFormatting sqref="B26:J30">
    <cfRule type="expression" dxfId="104" priority="24">
      <formula>IF($A$30=1,1,0)</formula>
    </cfRule>
  </conditionalFormatting>
  <conditionalFormatting sqref="B31:J35">
    <cfRule type="expression" dxfId="103" priority="20">
      <formula>IF($A$35=1,1,0)</formula>
    </cfRule>
  </conditionalFormatting>
  <conditionalFormatting sqref="B36:J40">
    <cfRule type="expression" dxfId="102" priority="16">
      <formula>IF($A$40=1,1,0)</formula>
    </cfRule>
  </conditionalFormatting>
  <conditionalFormatting sqref="B41:J45">
    <cfRule type="expression" dxfId="101" priority="12">
      <formula>IF($A$45=1,1,0)</formula>
    </cfRule>
  </conditionalFormatting>
  <conditionalFormatting sqref="B46:J50">
    <cfRule type="expression" dxfId="100" priority="8">
      <formula>IF($A$50=1,1,0)</formula>
    </cfRule>
  </conditionalFormatting>
  <conditionalFormatting sqref="B51:J55">
    <cfRule type="expression" dxfId="99" priority="4">
      <formula>IF($A$55=1,1,0)</formula>
    </cfRule>
  </conditionalFormatting>
  <conditionalFormatting sqref="D16 C18:D20">
    <cfRule type="expression" dxfId="98" priority="35">
      <formula>IF(AND($A$16=1,$A$17=1),1,0)</formula>
    </cfRule>
  </conditionalFormatting>
  <conditionalFormatting sqref="D21 C23:D25">
    <cfRule type="expression" dxfId="97" priority="31">
      <formula>IF(AND($A$21=1,$A$22=1),1,0)</formula>
    </cfRule>
  </conditionalFormatting>
  <conditionalFormatting sqref="D26 C28:D30">
    <cfRule type="expression" dxfId="96" priority="27">
      <formula>IF(AND($A$26=1,$A$27=1),1,0)</formula>
    </cfRule>
  </conditionalFormatting>
  <conditionalFormatting sqref="D31 C33:D35">
    <cfRule type="expression" dxfId="95" priority="23">
      <formula>IF(AND($A$31=1,$A$32=1),1,0)</formula>
    </cfRule>
  </conditionalFormatting>
  <conditionalFormatting sqref="D36 C38:D40">
    <cfRule type="expression" dxfId="94" priority="19">
      <formula>IF(AND($A$36=1,$A$37=1),1,0)</formula>
    </cfRule>
  </conditionalFormatting>
  <conditionalFormatting sqref="D41 C43:D45">
    <cfRule type="expression" dxfId="93" priority="15">
      <formula>IF(AND($A$41=1,$A$42=1),1,0)</formula>
    </cfRule>
  </conditionalFormatting>
  <conditionalFormatting sqref="D46 C48:D50">
    <cfRule type="expression" dxfId="92" priority="11">
      <formula>IF(AND($A$46=1,$A$47=1),1,0)</formula>
    </cfRule>
  </conditionalFormatting>
  <conditionalFormatting sqref="D51 C53:D55">
    <cfRule type="expression" dxfId="91" priority="7">
      <formula>IF(AND($A$51=1,$A$52=1),1,0)</formula>
    </cfRule>
  </conditionalFormatting>
  <conditionalFormatting sqref="F17:I20">
    <cfRule type="expression" dxfId="90" priority="33">
      <formula>IF(AND($A$16=1,$A$19=1),1,0)</formula>
    </cfRule>
  </conditionalFormatting>
  <conditionalFormatting sqref="F22:I25">
    <cfRule type="expression" dxfId="89" priority="29">
      <formula>IF(AND($A$21=1,$A$24=1),1,0)</formula>
    </cfRule>
  </conditionalFormatting>
  <conditionalFormatting sqref="F27:I30">
    <cfRule type="expression" dxfId="88" priority="25">
      <formula>IF(AND($A$26=1,$A$29=1),1,0)</formula>
    </cfRule>
  </conditionalFormatting>
  <conditionalFormatting sqref="F32:I35">
    <cfRule type="expression" dxfId="87" priority="21">
      <formula>IF(AND($A$31=1,$A$34=1),1,0)</formula>
    </cfRule>
  </conditionalFormatting>
  <conditionalFormatting sqref="F37:I40">
    <cfRule type="expression" dxfId="86" priority="17">
      <formula>IF(AND($A$36=1,$A$39=1),1,0)</formula>
    </cfRule>
  </conditionalFormatting>
  <conditionalFormatting sqref="F42:I45">
    <cfRule type="expression" dxfId="85" priority="13">
      <formula>IF(AND($A$41=1,$A$44=1),1,0)</formula>
    </cfRule>
  </conditionalFormatting>
  <conditionalFormatting sqref="F47:I50">
    <cfRule type="expression" dxfId="84" priority="9">
      <formula>IF(AND($A$46=1,$A$49=1),1,0)</formula>
    </cfRule>
  </conditionalFormatting>
  <conditionalFormatting sqref="F52:I55">
    <cfRule type="expression" dxfId="83" priority="5">
      <formula>IF(AND($A$51=1,$A$54=1),1,0)</formula>
    </cfRule>
  </conditionalFormatting>
  <conditionalFormatting sqref="G1:J1">
    <cfRule type="expression" dxfId="82" priority="2">
      <formula>IF(A1=1000,1,0)</formula>
    </cfRule>
    <cfRule type="expression" dxfId="81" priority="3">
      <formula>IF(A1=0,1,0)</formula>
    </cfRule>
    <cfRule type="containsBlanks" dxfId="80" priority="1" stopIfTrue="1">
      <formula>LEN(TRIM(G1))=0</formula>
    </cfRule>
  </conditionalFormatting>
  <conditionalFormatting sqref="J17:J20">
    <cfRule type="expression" dxfId="79" priority="34">
      <formula>IF(AND($A$16=1,$A$18=1),1,0)</formula>
    </cfRule>
  </conditionalFormatting>
  <conditionalFormatting sqref="J22:J25">
    <cfRule type="expression" dxfId="78" priority="30">
      <formula>IF(AND($A$21=1,$A$23=1),1,0)</formula>
    </cfRule>
  </conditionalFormatting>
  <conditionalFormatting sqref="J27:J30">
    <cfRule type="expression" dxfId="77" priority="26">
      <formula>IF(AND($A$26=1,$A$28=1),1,0)</formula>
    </cfRule>
  </conditionalFormatting>
  <conditionalFormatting sqref="J32:J35">
    <cfRule type="expression" dxfId="76" priority="22">
      <formula>IF(AND($A$31=1,$A$33=1),1,0)</formula>
    </cfRule>
  </conditionalFormatting>
  <conditionalFormatting sqref="J37:J40">
    <cfRule type="expression" dxfId="75" priority="18">
      <formula>IF(AND($A$36=1,$A$38=1),1,0)</formula>
    </cfRule>
  </conditionalFormatting>
  <conditionalFormatting sqref="J42:J45">
    <cfRule type="expression" dxfId="74" priority="14">
      <formula>IF(AND($A$41=1,$A$43=1),1,0)</formula>
    </cfRule>
  </conditionalFormatting>
  <conditionalFormatting sqref="J47:J50">
    <cfRule type="expression" dxfId="73" priority="10">
      <formula>IF(AND($A$46=1,$A$48=1),1,0)</formula>
    </cfRule>
  </conditionalFormatting>
  <conditionalFormatting sqref="J52:J55">
    <cfRule type="expression" dxfId="72" priority="6">
      <formula>IF(AND($A$51=1,$A$53=1),1,0)</formula>
    </cfRule>
  </conditionalFormatting>
  <dataValidations count="1">
    <dataValidation type="list" allowBlank="1" showInputMessage="1" showErrorMessage="1" sqref="B17 B22 B27 B32 B37 B42 B47 B52" xr:uid="{1B3F5538-6062-4510-A4CC-0E1E29471445}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FEEA-5EC9-4E65-AB7C-F7C247D690C4}">
  <sheetPr>
    <tabColor rgb="FF00FFFF"/>
  </sheetPr>
  <dimension ref="A1:CA160"/>
  <sheetViews>
    <sheetView topLeftCell="B27" zoomScale="130" zoomScaleNormal="130" workbookViewId="0">
      <selection activeCell="G62" sqref="G62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1000</v>
      </c>
      <c r="B1" s="61" t="str">
        <f ca="1">"Räkning av ogräs vid behandlingstillfälle "&amp;RIGHT(J2,1)</f>
        <v>Räkning av ogräs vid behandlingstillfälle 2</v>
      </c>
      <c r="C1" s="50"/>
      <c r="D1" s="50"/>
      <c r="E1" s="50"/>
      <c r="F1" s="50"/>
      <c r="G1" s="188" t="str">
        <f>IF(SUM(F17:J20)=0,"",IF(A1=0,"ALLT KLART",IF(L7=1,M7,IF(AND(SUM(A2:A9)=0,A1=1000),"Signera också!",""))))</f>
        <v/>
      </c>
      <c r="H1" s="188"/>
      <c r="I1" s="188"/>
      <c r="J1" s="189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2</v>
      </c>
      <c r="K2" s="5"/>
      <c r="L2" s="5">
        <f>COUNT(F17,F22,F27,F32,F37,F42,F47,F52)</f>
        <v>0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0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0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0</v>
      </c>
      <c r="B4" s="44" t="s">
        <v>192</v>
      </c>
      <c r="J4" s="43"/>
      <c r="K4" s="5"/>
      <c r="L4" s="47">
        <f>SUM(A17,A22,A27,A32,A37,A42,A47,A52)</f>
        <v>0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0</v>
      </c>
      <c r="B5" s="44" t="s">
        <v>193</v>
      </c>
      <c r="J5" s="43"/>
      <c r="K5" s="5"/>
      <c r="L5" s="47">
        <f>SUM(A18,A23,A28,A33,A38,A43,A48,A53)</f>
        <v>0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0</v>
      </c>
      <c r="M6" s="5" t="str">
        <f>IF(AND(L6&lt;L$3,L6&lt;L$2),"räkning ","")</f>
        <v/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0</v>
      </c>
      <c r="M7" s="5" t="str">
        <f>IF(L7=0,"",M3&amp;M4&amp;M5&amp;M6&amp;" saknas")</f>
        <v/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90" t="s">
        <v>202</v>
      </c>
      <c r="C14" s="191"/>
      <c r="D14" s="191"/>
      <c r="E14" s="191"/>
      <c r="F14" s="191"/>
      <c r="G14" s="191"/>
      <c r="H14" s="191"/>
      <c r="I14" s="191"/>
      <c r="J14" s="192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3"/>
      <c r="C15" s="194"/>
      <c r="D15" s="194"/>
      <c r="E15" s="194"/>
      <c r="F15" s="194"/>
      <c r="G15" s="194"/>
      <c r="H15" s="194"/>
      <c r="I15" s="194"/>
      <c r="J15" s="195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0</v>
      </c>
      <c r="B16" s="27" t="s">
        <v>203</v>
      </c>
      <c r="C16" s="26" t="s">
        <v>204</v>
      </c>
      <c r="D16" s="25"/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0</v>
      </c>
      <c r="B17" s="21"/>
      <c r="C17" s="20" t="s">
        <v>207</v>
      </c>
      <c r="D17" s="20" t="s">
        <v>208</v>
      </c>
      <c r="E17" s="18" t="s">
        <v>209</v>
      </c>
      <c r="F17" s="17"/>
      <c r="G17" s="17"/>
      <c r="H17" s="17"/>
      <c r="I17" s="17"/>
      <c r="J17" s="17"/>
      <c r="K17" s="12">
        <f>IF(COUNTBLANK(F17:I17)=3,F17*4,IF(COUNTBLANK(F17:I17)=2,(F17+G17)*2,IF(COUNTBLANK(F17:I17)=1,SUM(F17:H17)/0.75,SUM(F17:I17))))</f>
        <v>0</v>
      </c>
      <c r="L17" s="11">
        <f>IF(K17&gt;=40,1,IF(K17&gt;=20,2,4))</f>
        <v>4</v>
      </c>
      <c r="M17" s="11">
        <f>4-COUNTBLANK(F17:I17)</f>
        <v>0</v>
      </c>
      <c r="N17" s="11">
        <f>COUNTBLANK(C16:J20)+COUNTBLANK(B17)</f>
        <v>29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0</v>
      </c>
      <c r="B18" s="19" t="s">
        <v>210</v>
      </c>
      <c r="C18" s="17"/>
      <c r="D18" s="17"/>
      <c r="E18" s="18" t="s">
        <v>211</v>
      </c>
      <c r="F18" s="17"/>
      <c r="G18" s="17"/>
      <c r="H18" s="17"/>
      <c r="I18" s="17"/>
      <c r="J18" s="17"/>
      <c r="K18" s="12">
        <f>IF(COUNTBLANK(F18:I18)=3,F18*4,IF(COUNTBLANK(F18:I18)=2,(F18+G18)*2,IF(COUNTBLANK(F18:I18)=1,SUM(F18:H18)/0.75,SUM(F18:I18))))</f>
        <v>0</v>
      </c>
      <c r="L18" s="11">
        <f>IF(K18&gt;=40,1,IF(K18&gt;=20,2,4))</f>
        <v>4</v>
      </c>
      <c r="M18" s="11">
        <f>4-COUNTBLANK(F18:I18)</f>
        <v>0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0</v>
      </c>
      <c r="B19" s="19" t="s">
        <v>212</v>
      </c>
      <c r="C19" s="17"/>
      <c r="D19" s="17"/>
      <c r="E19" s="18" t="s">
        <v>213</v>
      </c>
      <c r="F19" s="17"/>
      <c r="G19" s="17"/>
      <c r="H19" s="17"/>
      <c r="I19" s="17"/>
      <c r="J19" s="17"/>
      <c r="K19" s="12">
        <f>IF(COUNTBLANK(F19:I19)=3,F19*4,IF(COUNTBLANK(F19:I19)=2,(F19+G19)*2,IF(COUNTBLANK(F19:I19)=1,SUM(F19:H19)/0.75,SUM(F19:I19))))</f>
        <v>0</v>
      </c>
      <c r="L19" s="11">
        <f>IF(K19&gt;=40,1,IF(K19&gt;=20,2,4))</f>
        <v>4</v>
      </c>
      <c r="M19" s="11">
        <f>4-COUNTBLANK(F19:I19)</f>
        <v>0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0</v>
      </c>
      <c r="B20" s="15" t="s">
        <v>214</v>
      </c>
      <c r="C20" s="13"/>
      <c r="D20" s="13"/>
      <c r="E20" s="14" t="s">
        <v>215</v>
      </c>
      <c r="F20" s="13"/>
      <c r="G20" s="13"/>
      <c r="H20" s="13"/>
      <c r="I20" s="13"/>
      <c r="J20" s="13"/>
      <c r="K20" s="12">
        <f>IF(COUNTBLANK(F20:I20)=3,F20*4,IF(COUNTBLANK(F20:I20)=2,(F20+G20)*2,IF(COUNTBLANK(F20:I20)=1,SUM(F20:H20)/0.75,SUM(F20:I20))))</f>
        <v>0</v>
      </c>
      <c r="L20" s="11">
        <f>IF(K20&gt;=40,1,IF(K20&gt;=20,2,4))</f>
        <v>4</v>
      </c>
      <c r="M20" s="11">
        <f>4-COUNTBLANK(F20:I20)</f>
        <v>0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0</v>
      </c>
      <c r="B21" s="27" t="s">
        <v>216</v>
      </c>
      <c r="C21" s="26" t="s">
        <v>204</v>
      </c>
      <c r="D21" s="25"/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0</v>
      </c>
      <c r="B22" s="21"/>
      <c r="C22" s="20" t="s">
        <v>207</v>
      </c>
      <c r="D22" s="20" t="s">
        <v>208</v>
      </c>
      <c r="E22" s="18" t="s">
        <v>209</v>
      </c>
      <c r="F22" s="17"/>
      <c r="G22" s="17"/>
      <c r="H22" s="17"/>
      <c r="I22" s="17"/>
      <c r="J22" s="17"/>
      <c r="K22" s="12">
        <f>IF(COUNTBLANK(F22:I22)=3,F22*4,IF(COUNTBLANK(F22:I22)=2,(F22+G22)*2,IF(COUNTBLANK(F22:I22)=1,SUM(F22:H22)/0.75,SUM(F22:I22))))</f>
        <v>0</v>
      </c>
      <c r="L22" s="11">
        <f>IF(K22&gt;=40,1,IF(K22&gt;=20,2,4))</f>
        <v>4</v>
      </c>
      <c r="M22" s="11">
        <f>4-COUNTBLANK(F22:I22)</f>
        <v>0</v>
      </c>
      <c r="N22" s="11">
        <f>COUNTBLANK(C21:J25)+COUNTBLANK(B22)</f>
        <v>29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0</v>
      </c>
      <c r="B23" s="19" t="s">
        <v>210</v>
      </c>
      <c r="C23" s="17"/>
      <c r="D23" s="17"/>
      <c r="E23" s="18" t="s">
        <v>211</v>
      </c>
      <c r="F23" s="17"/>
      <c r="G23" s="17"/>
      <c r="H23" s="17"/>
      <c r="I23" s="17"/>
      <c r="J23" s="17"/>
      <c r="K23" s="12">
        <f>IF(COUNTBLANK(F23:I23)=3,F23*4,IF(COUNTBLANK(F23:I23)=2,(F23+G23)*2,IF(COUNTBLANK(F23:I23)=1,SUM(F23:H23)/0.75,SUM(F23:I23))))</f>
        <v>0</v>
      </c>
      <c r="L23" s="11">
        <f>IF(K23&gt;=40,1,IF(K23&gt;=20,2,4))</f>
        <v>4</v>
      </c>
      <c r="M23" s="11">
        <f>4-COUNTBLANK(F23:I23)</f>
        <v>0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/>
      <c r="D24" s="17"/>
      <c r="E24" s="18" t="s">
        <v>213</v>
      </c>
      <c r="F24" s="17"/>
      <c r="G24" s="17"/>
      <c r="H24" s="17"/>
      <c r="I24" s="17"/>
      <c r="J24" s="17"/>
      <c r="K24" s="12">
        <f>IF(COUNTBLANK(F24:I24)=3,F24*4,IF(COUNTBLANK(F24:I24)=2,(F24+G24)*2,IF(COUNTBLANK(F24:I24)=1,SUM(F24:H24)/0.75,SUM(F24:I24))))</f>
        <v>0</v>
      </c>
      <c r="L24" s="11">
        <f>IF(K24&gt;=40,1,IF(K24&gt;=20,2,4))</f>
        <v>4</v>
      </c>
      <c r="M24" s="11">
        <f>4-COUNTBLANK(F24:I24)</f>
        <v>0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/>
      <c r="D25" s="13"/>
      <c r="E25" s="14" t="s">
        <v>215</v>
      </c>
      <c r="F25" s="13"/>
      <c r="G25" s="13"/>
      <c r="H25" s="13"/>
      <c r="I25" s="13"/>
      <c r="J25" s="13"/>
      <c r="K25" s="12">
        <f>IF(COUNTBLANK(F25:I25)=3,F25*4,IF(COUNTBLANK(F25:I25)=2,(F25+G25)*2,IF(COUNTBLANK(F25:I25)=1,SUM(F25:H25)/0.75,SUM(F25:I25))))</f>
        <v>0</v>
      </c>
      <c r="L25" s="11">
        <f>IF(K25&gt;=40,1,IF(K25&gt;=20,2,4))</f>
        <v>4</v>
      </c>
      <c r="M25" s="11">
        <f>4-COUNTBLANK(F25:I25)</f>
        <v>0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0</v>
      </c>
      <c r="B26" s="27" t="s">
        <v>217</v>
      </c>
      <c r="C26" s="26" t="s">
        <v>204</v>
      </c>
      <c r="D26" s="25"/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0</v>
      </c>
      <c r="B27" s="21"/>
      <c r="C27" s="20" t="s">
        <v>207</v>
      </c>
      <c r="D27" s="20" t="s">
        <v>208</v>
      </c>
      <c r="E27" s="18" t="s">
        <v>209</v>
      </c>
      <c r="F27" s="17"/>
      <c r="G27" s="17"/>
      <c r="H27" s="17"/>
      <c r="I27" s="17"/>
      <c r="J27" s="17"/>
      <c r="K27" s="12">
        <f>IF(COUNTBLANK(F27:I27)=3,F27*4,IF(COUNTBLANK(F27:I27)=2,(F27+G27)*2,IF(COUNTBLANK(F27:I27)=1,SUM(F27:H27)/0.75,SUM(F27:I27))))</f>
        <v>0</v>
      </c>
      <c r="L27" s="11">
        <f>IF(K27&gt;=40,1,IF(K27&gt;=20,2,4))</f>
        <v>4</v>
      </c>
      <c r="M27" s="11">
        <f>4-COUNTBLANK(F27:I27)</f>
        <v>0</v>
      </c>
      <c r="N27" s="11">
        <f>COUNTBLANK(C26:J30)+COUNTBLANK(B27)</f>
        <v>29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0</v>
      </c>
      <c r="B28" s="19" t="s">
        <v>210</v>
      </c>
      <c r="C28" s="17"/>
      <c r="D28" s="17"/>
      <c r="E28" s="18" t="s">
        <v>211</v>
      </c>
      <c r="F28" s="17"/>
      <c r="G28" s="17"/>
      <c r="H28" s="17"/>
      <c r="I28" s="17"/>
      <c r="J28" s="17"/>
      <c r="K28" s="12">
        <f>IF(COUNTBLANK(F28:I28)=3,F28*4,IF(COUNTBLANK(F28:I28)=2,(F28+G28)*2,IF(COUNTBLANK(F28:I28)=1,SUM(F28:H28)/0.75,SUM(F28:I28))))</f>
        <v>0</v>
      </c>
      <c r="L28" s="11">
        <f>IF(K28&gt;=40,1,IF(K28&gt;=20,2,4))</f>
        <v>4</v>
      </c>
      <c r="M28" s="11">
        <f>4-COUNTBLANK(F28:I28)</f>
        <v>0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/>
      <c r="D29" s="17"/>
      <c r="E29" s="18" t="s">
        <v>213</v>
      </c>
      <c r="F29" s="17"/>
      <c r="G29" s="17"/>
      <c r="H29" s="17"/>
      <c r="I29" s="17"/>
      <c r="J29" s="17"/>
      <c r="K29" s="12">
        <f>IF(COUNTBLANK(F29:I29)=3,F29*4,IF(COUNTBLANK(F29:I29)=2,(F29+G29)*2,IF(COUNTBLANK(F29:I29)=1,SUM(F29:H29)/0.75,SUM(F29:I29))))</f>
        <v>0</v>
      </c>
      <c r="L29" s="11">
        <f>IF(K29&gt;=40,1,IF(K29&gt;=20,2,4))</f>
        <v>4</v>
      </c>
      <c r="M29" s="11">
        <f>4-COUNTBLANK(F29:I29)</f>
        <v>0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/>
      <c r="D30" s="13"/>
      <c r="E30" s="14" t="s">
        <v>215</v>
      </c>
      <c r="F30" s="13"/>
      <c r="G30" s="13"/>
      <c r="H30" s="13"/>
      <c r="I30" s="13"/>
      <c r="J30" s="13"/>
      <c r="K30" s="12">
        <f>IF(COUNTBLANK(F30:I30)=3,F30*4,IF(COUNTBLANK(F30:I30)=2,(F30+G30)*2,IF(COUNTBLANK(F30:I30)=1,SUM(F30:H30)/0.75,SUM(F30:I30))))</f>
        <v>0</v>
      </c>
      <c r="L30" s="11">
        <f>IF(K30&gt;=40,1,IF(K30&gt;=20,2,4))</f>
        <v>4</v>
      </c>
      <c r="M30" s="11">
        <f>4-COUNTBLANK(F30:I30)</f>
        <v>0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0</v>
      </c>
      <c r="B31" s="27" t="s">
        <v>218</v>
      </c>
      <c r="C31" s="26" t="s">
        <v>204</v>
      </c>
      <c r="D31" s="25"/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0</v>
      </c>
      <c r="B32" s="21"/>
      <c r="C32" s="20" t="s">
        <v>207</v>
      </c>
      <c r="D32" s="20" t="s">
        <v>208</v>
      </c>
      <c r="E32" s="18" t="s">
        <v>209</v>
      </c>
      <c r="F32" s="17"/>
      <c r="G32" s="17"/>
      <c r="H32" s="17"/>
      <c r="I32" s="17"/>
      <c r="J32" s="17"/>
      <c r="K32" s="12">
        <f>IF(COUNTBLANK(F32:I32)=3,F32*4,IF(COUNTBLANK(F32:I32)=2,(F32+G32)*2,IF(COUNTBLANK(F32:I32)=1,SUM(F32:H32)/0.75,SUM(F32:I32))))</f>
        <v>0</v>
      </c>
      <c r="L32" s="11">
        <f>IF(K32&gt;=40,1,IF(K32&gt;=20,2,4))</f>
        <v>4</v>
      </c>
      <c r="M32" s="11">
        <f>4-COUNTBLANK(F32:I32)</f>
        <v>0</v>
      </c>
      <c r="N32" s="11">
        <f>COUNTBLANK(C31:J35)+COUNTBLANK(B32)</f>
        <v>29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0</v>
      </c>
      <c r="B33" s="19" t="s">
        <v>210</v>
      </c>
      <c r="C33" s="17"/>
      <c r="D33" s="17"/>
      <c r="E33" s="18" t="s">
        <v>211</v>
      </c>
      <c r="F33" s="17"/>
      <c r="G33" s="17"/>
      <c r="H33" s="17"/>
      <c r="I33" s="17"/>
      <c r="J33" s="17"/>
      <c r="K33" s="12">
        <f>IF(COUNTBLANK(F33:I33)=3,F33*4,IF(COUNTBLANK(F33:I33)=2,(F33+G33)*2,IF(COUNTBLANK(F33:I33)=1,SUM(F33:H33)/0.75,SUM(F33:I33))))</f>
        <v>0</v>
      </c>
      <c r="L33" s="11">
        <f>IF(K33&gt;=40,1,IF(K33&gt;=20,2,4))</f>
        <v>4</v>
      </c>
      <c r="M33" s="11">
        <f>4-COUNTBLANK(F33:I33)</f>
        <v>0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/>
      <c r="D34" s="17"/>
      <c r="E34" s="18" t="s">
        <v>213</v>
      </c>
      <c r="F34" s="17"/>
      <c r="G34" s="17"/>
      <c r="H34" s="17"/>
      <c r="I34" s="17"/>
      <c r="J34" s="17"/>
      <c r="K34" s="12">
        <f>IF(COUNTBLANK(F34:I34)=3,F34*4,IF(COUNTBLANK(F34:I34)=2,(F34+G34)*2,IF(COUNTBLANK(F34:I34)=1,SUM(F34:H34)/0.75,SUM(F34:I34))))</f>
        <v>0</v>
      </c>
      <c r="L34" s="11">
        <f>IF(K34&gt;=40,1,IF(K34&gt;=20,2,4))</f>
        <v>4</v>
      </c>
      <c r="M34" s="11">
        <f>4-COUNTBLANK(F34:I34)</f>
        <v>0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/>
      <c r="D35" s="13"/>
      <c r="E35" s="14" t="s">
        <v>215</v>
      </c>
      <c r="F35" s="13"/>
      <c r="G35" s="13"/>
      <c r="H35" s="13"/>
      <c r="I35" s="13"/>
      <c r="J35" s="13"/>
      <c r="K35" s="12">
        <f>IF(COUNTBLANK(F35:I35)=3,F35*4,IF(COUNTBLANK(F35:I35)=2,(F35+G35)*2,IF(COUNTBLANK(F35:I35)=1,SUM(F35:H35)/0.75,SUM(F35:I35))))</f>
        <v>0</v>
      </c>
      <c r="L35" s="11">
        <f>IF(K35&gt;=40,1,IF(K35&gt;=20,2,4))</f>
        <v>4</v>
      </c>
      <c r="M35" s="11">
        <f>4-COUNTBLANK(F35:I35)</f>
        <v>0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6" t="s">
        <v>224</v>
      </c>
      <c r="D56" s="196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7"/>
      <c r="C57" s="199"/>
      <c r="D57" s="200"/>
      <c r="E57" s="6"/>
      <c r="F57" s="203"/>
      <c r="G57" s="203"/>
      <c r="H57" s="203"/>
      <c r="I57" s="203"/>
      <c r="J57" s="204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1000</v>
      </c>
      <c r="B58" s="198"/>
      <c r="C58" s="201"/>
      <c r="D58" s="202"/>
      <c r="E58" s="7"/>
      <c r="F58" s="205"/>
      <c r="G58" s="205"/>
      <c r="H58" s="205"/>
      <c r="I58" s="205"/>
      <c r="J58" s="206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71" priority="36">
      <formula>LEN(TRIM(B57))&gt;0</formula>
    </cfRule>
  </conditionalFormatting>
  <conditionalFormatting sqref="B16:J20">
    <cfRule type="expression" dxfId="70" priority="32">
      <formula>IF($A$20=1,1,0)</formula>
    </cfRule>
  </conditionalFormatting>
  <conditionalFormatting sqref="B21:J25">
    <cfRule type="expression" dxfId="69" priority="28">
      <formula>IF($A$25=1,1,0)</formula>
    </cfRule>
  </conditionalFormatting>
  <conditionalFormatting sqref="B26:J30">
    <cfRule type="expression" dxfId="68" priority="24">
      <formula>IF($A$30=1,1,0)</formula>
    </cfRule>
  </conditionalFormatting>
  <conditionalFormatting sqref="B31:J35">
    <cfRule type="expression" dxfId="67" priority="20">
      <formula>IF($A$35=1,1,0)</formula>
    </cfRule>
  </conditionalFormatting>
  <conditionalFormatting sqref="B36:J40">
    <cfRule type="expression" dxfId="66" priority="16">
      <formula>IF($A$40=1,1,0)</formula>
    </cfRule>
  </conditionalFormatting>
  <conditionalFormatting sqref="B41:J45">
    <cfRule type="expression" dxfId="65" priority="12">
      <formula>IF($A$45=1,1,0)</formula>
    </cfRule>
  </conditionalFormatting>
  <conditionalFormatting sqref="B46:J50">
    <cfRule type="expression" dxfId="64" priority="8">
      <formula>IF($A$50=1,1,0)</formula>
    </cfRule>
  </conditionalFormatting>
  <conditionalFormatting sqref="B51:J55">
    <cfRule type="expression" dxfId="63" priority="4">
      <formula>IF($A$55=1,1,0)</formula>
    </cfRule>
  </conditionalFormatting>
  <conditionalFormatting sqref="D16 C18:D20">
    <cfRule type="expression" dxfId="62" priority="35">
      <formula>IF(AND($A$16=1,$A$17=1),1,0)</formula>
    </cfRule>
  </conditionalFormatting>
  <conditionalFormatting sqref="D21 C23:D25">
    <cfRule type="expression" dxfId="61" priority="31">
      <formula>IF(AND($A$21=1,$A$22=1),1,0)</formula>
    </cfRule>
  </conditionalFormatting>
  <conditionalFormatting sqref="D26 C28:D30">
    <cfRule type="expression" dxfId="60" priority="27">
      <formula>IF(AND($A$26=1,$A$27=1),1,0)</formula>
    </cfRule>
  </conditionalFormatting>
  <conditionalFormatting sqref="D31 C33:D35">
    <cfRule type="expression" dxfId="59" priority="23">
      <formula>IF(AND($A$31=1,$A$32=1),1,0)</formula>
    </cfRule>
  </conditionalFormatting>
  <conditionalFormatting sqref="D36 C38:D40">
    <cfRule type="expression" dxfId="58" priority="19">
      <formula>IF(AND($A$36=1,$A$37=1),1,0)</formula>
    </cfRule>
  </conditionalFormatting>
  <conditionalFormatting sqref="D41 C43:D45">
    <cfRule type="expression" dxfId="57" priority="15">
      <formula>IF(AND($A$41=1,$A$42=1),1,0)</formula>
    </cfRule>
  </conditionalFormatting>
  <conditionalFormatting sqref="D46 C48:D50">
    <cfRule type="expression" dxfId="56" priority="11">
      <formula>IF(AND($A$46=1,$A$47=1),1,0)</formula>
    </cfRule>
  </conditionalFormatting>
  <conditionalFormatting sqref="D51 C53:D55">
    <cfRule type="expression" dxfId="55" priority="7">
      <formula>IF(AND($A$51=1,$A$52=1),1,0)</formula>
    </cfRule>
  </conditionalFormatting>
  <conditionalFormatting sqref="F17:I20">
    <cfRule type="expression" dxfId="54" priority="33">
      <formula>IF(AND($A$16=1,$A$19=1),1,0)</formula>
    </cfRule>
  </conditionalFormatting>
  <conditionalFormatting sqref="F22:I25">
    <cfRule type="expression" dxfId="53" priority="29">
      <formula>IF(AND($A$21=1,$A$24=1),1,0)</formula>
    </cfRule>
  </conditionalFormatting>
  <conditionalFormatting sqref="F27:I30">
    <cfRule type="expression" dxfId="52" priority="25">
      <formula>IF(AND($A$26=1,$A$29=1),1,0)</formula>
    </cfRule>
  </conditionalFormatting>
  <conditionalFormatting sqref="F32:I35">
    <cfRule type="expression" dxfId="51" priority="21">
      <formula>IF(AND($A$31=1,$A$34=1),1,0)</formula>
    </cfRule>
  </conditionalFormatting>
  <conditionalFormatting sqref="F37:I40">
    <cfRule type="expression" dxfId="50" priority="17">
      <formula>IF(AND($A$36=1,$A$39=1),1,0)</formula>
    </cfRule>
  </conditionalFormatting>
  <conditionalFormatting sqref="F42:I45">
    <cfRule type="expression" dxfId="49" priority="13">
      <formula>IF(AND($A$41=1,$A$44=1),1,0)</formula>
    </cfRule>
  </conditionalFormatting>
  <conditionalFormatting sqref="F47:I50">
    <cfRule type="expression" dxfId="48" priority="9">
      <formula>IF(AND($A$46=1,$A$49=1),1,0)</formula>
    </cfRule>
  </conditionalFormatting>
  <conditionalFormatting sqref="F52:I55">
    <cfRule type="expression" dxfId="47" priority="5">
      <formula>IF(AND($A$51=1,$A$54=1),1,0)</formula>
    </cfRule>
  </conditionalFormatting>
  <conditionalFormatting sqref="G1:J1">
    <cfRule type="expression" dxfId="46" priority="2">
      <formula>IF(A1=1000,1,0)</formula>
    </cfRule>
    <cfRule type="expression" dxfId="45" priority="3">
      <formula>IF(A1=0,1,0)</formula>
    </cfRule>
    <cfRule type="containsBlanks" dxfId="44" priority="1" stopIfTrue="1">
      <formula>LEN(TRIM(G1))=0</formula>
    </cfRule>
  </conditionalFormatting>
  <conditionalFormatting sqref="J17:J20">
    <cfRule type="expression" dxfId="43" priority="34">
      <formula>IF(AND($A$16=1,$A$18=1),1,0)</formula>
    </cfRule>
  </conditionalFormatting>
  <conditionalFormatting sqref="J22:J25">
    <cfRule type="expression" dxfId="42" priority="30">
      <formula>IF(AND($A$21=1,$A$23=1),1,0)</formula>
    </cfRule>
  </conditionalFormatting>
  <conditionalFormatting sqref="J27:J30">
    <cfRule type="expression" dxfId="41" priority="26">
      <formula>IF(AND($A$26=1,$A$28=1),1,0)</formula>
    </cfRule>
  </conditionalFormatting>
  <conditionalFormatting sqref="J32:J35">
    <cfRule type="expression" dxfId="40" priority="22">
      <formula>IF(AND($A$31=1,$A$33=1),1,0)</formula>
    </cfRule>
  </conditionalFormatting>
  <conditionalFormatting sqref="J37:J40">
    <cfRule type="expression" dxfId="39" priority="18">
      <formula>IF(AND($A$36=1,$A$38=1),1,0)</formula>
    </cfRule>
  </conditionalFormatting>
  <conditionalFormatting sqref="J42:J45">
    <cfRule type="expression" dxfId="38" priority="14">
      <formula>IF(AND($A$41=1,$A$43=1),1,0)</formula>
    </cfRule>
  </conditionalFormatting>
  <conditionalFormatting sqref="J47:J50">
    <cfRule type="expression" dxfId="37" priority="10">
      <formula>IF(AND($A$46=1,$A$48=1),1,0)</formula>
    </cfRule>
  </conditionalFormatting>
  <conditionalFormatting sqref="J52:J55">
    <cfRule type="expression" dxfId="36" priority="6">
      <formula>IF(AND($A$51=1,$A$53=1),1,0)</formula>
    </cfRule>
  </conditionalFormatting>
  <dataValidations count="1">
    <dataValidation type="list" allowBlank="1" showInputMessage="1" showErrorMessage="1" sqref="B17 B22 B27 B32 B37 B42 B47 B52" xr:uid="{0F405968-4F84-4126-95A1-3BA32C3DE713}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3E1FA-36EC-4D6B-B56D-752DFA069F64}">
  <sheetPr>
    <tabColor rgb="FF00FFFF"/>
  </sheetPr>
  <dimension ref="A1:CA160"/>
  <sheetViews>
    <sheetView topLeftCell="B1" zoomScale="130" zoomScaleNormal="130" workbookViewId="0">
      <selection activeCell="G62" sqref="G62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1000</v>
      </c>
      <c r="B1" s="61" t="str">
        <f ca="1">"Räkning av ogräs vid behandlingstillfälle "&amp;RIGHT(J2,1)</f>
        <v>Räkning av ogräs vid behandlingstillfälle 3</v>
      </c>
      <c r="C1" s="50"/>
      <c r="D1" s="50"/>
      <c r="E1" s="50"/>
      <c r="F1" s="50"/>
      <c r="G1" s="188" t="str">
        <f>IF(SUM(F17:J20)=0,"",IF(A1=0,"ALLT KLART",IF(L7=1,M7,IF(AND(SUM(A2:A9)=0,A1=1000),"Signera också!",""))))</f>
        <v/>
      </c>
      <c r="H1" s="188"/>
      <c r="I1" s="188"/>
      <c r="J1" s="189"/>
      <c r="Q1" s="60" t="s">
        <v>19</v>
      </c>
      <c r="R1" s="59"/>
      <c r="W1" s="58" t="s">
        <v>187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3</v>
      </c>
      <c r="K2" s="5"/>
      <c r="L2" s="5">
        <f>COUNT(F17,F22,F27,F32,F37,F42,F47,F52)</f>
        <v>0</v>
      </c>
      <c r="M2" s="5"/>
      <c r="N2" s="5"/>
      <c r="O2" s="48">
        <f>W3</f>
        <v>0</v>
      </c>
      <c r="Q2" s="55" t="s">
        <v>188</v>
      </c>
      <c r="R2" s="54"/>
      <c r="S2" s="53" t="s">
        <v>189</v>
      </c>
      <c r="T2" s="52"/>
      <c r="W2" s="1" t="s">
        <v>190</v>
      </c>
    </row>
    <row r="3" spans="1:79" s="4" customFormat="1" ht="12.75" customHeight="1" x14ac:dyDescent="0.25">
      <c r="A3" s="1">
        <f>IF(OR(SUM(A21:A25)=5,N22=29),0,1)</f>
        <v>0</v>
      </c>
      <c r="B3" s="51" t="s">
        <v>191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0</v>
      </c>
      <c r="M3" s="5" t="str">
        <f>IF(L3&lt;L$2,"Åtminstone ogräsnamn ","")</f>
        <v/>
      </c>
      <c r="N3" s="5"/>
      <c r="O3" s="48">
        <f>W4</f>
        <v>0</v>
      </c>
      <c r="Q3" s="41" t="s">
        <v>55</v>
      </c>
      <c r="R3" s="37" t="s">
        <v>56</v>
      </c>
      <c r="S3" s="41" t="s">
        <v>55</v>
      </c>
      <c r="T3" s="37" t="s">
        <v>57</v>
      </c>
      <c r="W3" s="48"/>
    </row>
    <row r="4" spans="1:79" ht="12.75" customHeight="1" x14ac:dyDescent="0.25">
      <c r="A4" s="1">
        <f>IF(OR(SUM(A26:A30)=5,N27=29),0,1)</f>
        <v>0</v>
      </c>
      <c r="B4" s="44" t="s">
        <v>192</v>
      </c>
      <c r="J4" s="43"/>
      <c r="K4" s="5"/>
      <c r="L4" s="47">
        <f>SUM(A17,A22,A27,A32,A37,A42,A47,A52)</f>
        <v>0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62</v>
      </c>
      <c r="S4" s="38">
        <v>10</v>
      </c>
      <c r="T4" s="37" t="s">
        <v>63</v>
      </c>
      <c r="W4" s="48"/>
    </row>
    <row r="5" spans="1:79" ht="12.75" customHeight="1" x14ac:dyDescent="0.25">
      <c r="A5" s="1">
        <f>IF(OR(SUM(A31:A35)=5,N32=29),0,1)</f>
        <v>0</v>
      </c>
      <c r="B5" s="44" t="s">
        <v>193</v>
      </c>
      <c r="J5" s="43"/>
      <c r="K5" s="5"/>
      <c r="L5" s="47">
        <f>SUM(A18,A23,A28,A33,A38,A43,A48,A53)</f>
        <v>0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69</v>
      </c>
      <c r="S5" s="38">
        <v>11</v>
      </c>
      <c r="T5" s="37" t="s">
        <v>70</v>
      </c>
    </row>
    <row r="6" spans="1:79" ht="12.75" customHeight="1" x14ac:dyDescent="0.25">
      <c r="A6" s="1">
        <f>IF(OR(SUM(A36:A40)=5,N37=29),0,1)</f>
        <v>0</v>
      </c>
      <c r="B6" s="44" t="s">
        <v>194</v>
      </c>
      <c r="J6" s="43"/>
      <c r="K6" s="5"/>
      <c r="L6" s="47">
        <f>SUM(A19,A24,A29,A34,A39,A44,A49,A54)</f>
        <v>0</v>
      </c>
      <c r="M6" s="5" t="str">
        <f>IF(AND(L6&lt;L$3,L6&lt;L$2),"räkning ","")</f>
        <v/>
      </c>
      <c r="N6" s="5"/>
      <c r="O6" s="4" t="str">
        <f>[1]o!AE13</f>
        <v>arv, våt-</v>
      </c>
      <c r="Q6" s="38">
        <v>12</v>
      </c>
      <c r="R6" s="37" t="s">
        <v>75</v>
      </c>
      <c r="S6" s="38">
        <v>12</v>
      </c>
      <c r="T6" s="37" t="s">
        <v>76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195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0</v>
      </c>
      <c r="M7" s="5" t="str">
        <f>IF(L7=0,"",M3&amp;M4&amp;M5&amp;M6&amp;" saknas")</f>
        <v/>
      </c>
      <c r="N7" s="5"/>
      <c r="O7" s="4" t="str">
        <f>[1]o!AE14</f>
        <v>baldersbrå</v>
      </c>
      <c r="P7" s="1"/>
      <c r="Q7" s="38">
        <v>20</v>
      </c>
      <c r="R7" s="37" t="s">
        <v>82</v>
      </c>
      <c r="S7" s="38"/>
      <c r="T7" s="37" t="s">
        <v>83</v>
      </c>
    </row>
    <row r="8" spans="1:79" s="16" customFormat="1" ht="13.5" customHeight="1" x14ac:dyDescent="0.25">
      <c r="A8" s="1">
        <f>IF(OR(SUM(A46:A50)=5,N47=29),0,1)</f>
        <v>0</v>
      </c>
      <c r="B8" s="44" t="s">
        <v>196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89</v>
      </c>
      <c r="S8" s="38">
        <v>30</v>
      </c>
      <c r="T8" s="37" t="s">
        <v>90</v>
      </c>
    </row>
    <row r="9" spans="1:79" s="16" customFormat="1" ht="13.5" customHeight="1" x14ac:dyDescent="0.25">
      <c r="A9" s="1">
        <f>IF(OR(SUM(A51:A55)=5,N52=29),0,1)</f>
        <v>0</v>
      </c>
      <c r="B9" s="45" t="s">
        <v>197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94</v>
      </c>
      <c r="S9" s="38">
        <v>31</v>
      </c>
      <c r="T9" s="37" t="s">
        <v>95</v>
      </c>
    </row>
    <row r="10" spans="1:79" s="16" customFormat="1" ht="13.5" customHeight="1" x14ac:dyDescent="0.25">
      <c r="A10" s="1"/>
      <c r="B10" s="45" t="s">
        <v>198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102</v>
      </c>
      <c r="S10" s="38">
        <v>32</v>
      </c>
      <c r="T10" s="37" t="s">
        <v>103</v>
      </c>
    </row>
    <row r="11" spans="1:79" s="4" customFormat="1" ht="13.5" customHeight="1" x14ac:dyDescent="0.25">
      <c r="B11" s="45" t="s">
        <v>199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107</v>
      </c>
      <c r="S11" s="38"/>
      <c r="T11" s="37" t="s">
        <v>83</v>
      </c>
    </row>
    <row r="12" spans="1:79" s="16" customFormat="1" ht="13.5" customHeight="1" x14ac:dyDescent="0.25">
      <c r="B12" s="45" t="s">
        <v>200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112</v>
      </c>
      <c r="S12" s="38">
        <v>50</v>
      </c>
      <c r="T12" s="37" t="s">
        <v>113</v>
      </c>
    </row>
    <row r="13" spans="1:79" s="16" customFormat="1" ht="13.5" customHeight="1" x14ac:dyDescent="0.25">
      <c r="B13" s="44" t="s">
        <v>201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119</v>
      </c>
      <c r="S13" s="38"/>
      <c r="T13" s="37" t="s">
        <v>120</v>
      </c>
    </row>
    <row r="14" spans="1:79" s="16" customFormat="1" ht="13.5" customHeight="1" x14ac:dyDescent="0.2">
      <c r="B14" s="190" t="s">
        <v>202</v>
      </c>
      <c r="C14" s="191"/>
      <c r="D14" s="191"/>
      <c r="E14" s="191"/>
      <c r="F14" s="191"/>
      <c r="G14" s="191"/>
      <c r="H14" s="191"/>
      <c r="I14" s="191"/>
      <c r="J14" s="192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126</v>
      </c>
      <c r="S14" s="38">
        <v>51</v>
      </c>
      <c r="T14" s="37" t="s">
        <v>127</v>
      </c>
    </row>
    <row r="15" spans="1:79" s="16" customFormat="1" ht="13.5" customHeight="1" x14ac:dyDescent="0.2">
      <c r="A15" s="4"/>
      <c r="B15" s="193"/>
      <c r="C15" s="194"/>
      <c r="D15" s="194"/>
      <c r="E15" s="194"/>
      <c r="F15" s="194"/>
      <c r="G15" s="194"/>
      <c r="H15" s="194"/>
      <c r="I15" s="194"/>
      <c r="J15" s="195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131</v>
      </c>
      <c r="S15" s="41"/>
      <c r="T15" s="37" t="s">
        <v>132</v>
      </c>
    </row>
    <row r="16" spans="1:79" s="16" customFormat="1" ht="13.5" customHeight="1" x14ac:dyDescent="0.2">
      <c r="A16" s="4">
        <f>IF(B17=0,0,1)</f>
        <v>0</v>
      </c>
      <c r="B16" s="27" t="s">
        <v>203</v>
      </c>
      <c r="C16" s="26" t="s">
        <v>204</v>
      </c>
      <c r="D16" s="25"/>
      <c r="E16" s="24"/>
      <c r="F16" s="23" t="s">
        <v>205</v>
      </c>
      <c r="G16" s="23" t="s">
        <v>205</v>
      </c>
      <c r="H16" s="23" t="s">
        <v>205</v>
      </c>
      <c r="I16" s="23" t="s">
        <v>205</v>
      </c>
      <c r="J16" s="22" t="s">
        <v>206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135</v>
      </c>
      <c r="S16" s="38">
        <v>55</v>
      </c>
      <c r="T16" s="37" t="s">
        <v>136</v>
      </c>
    </row>
    <row r="17" spans="1:20" s="16" customFormat="1" ht="13.5" customHeight="1" x14ac:dyDescent="0.2">
      <c r="A17" s="4">
        <f>IF(AND(COUNTBLANK(C18:D20)=0,D16&gt;0),1,0)*A16</f>
        <v>0</v>
      </c>
      <c r="B17" s="21"/>
      <c r="C17" s="20" t="s">
        <v>207</v>
      </c>
      <c r="D17" s="20" t="s">
        <v>208</v>
      </c>
      <c r="E17" s="18" t="s">
        <v>209</v>
      </c>
      <c r="F17" s="17"/>
      <c r="G17" s="17"/>
      <c r="H17" s="17"/>
      <c r="I17" s="17"/>
      <c r="J17" s="17"/>
      <c r="K17" s="12">
        <f>IF(COUNTBLANK(F17:I17)=3,F17*4,IF(COUNTBLANK(F17:I17)=2,(F17+G17)*2,IF(COUNTBLANK(F17:I17)=1,SUM(F17:H17)/0.75,SUM(F17:I17))))</f>
        <v>0</v>
      </c>
      <c r="L17" s="11">
        <f>IF(K17&gt;=40,1,IF(K17&gt;=20,2,4))</f>
        <v>4</v>
      </c>
      <c r="M17" s="11">
        <f>4-COUNTBLANK(F17:I17)</f>
        <v>0</v>
      </c>
      <c r="N17" s="11">
        <f>COUNTBLANK(C16:J20)+COUNTBLANK(B17)</f>
        <v>29</v>
      </c>
      <c r="O17" s="4" t="str">
        <f>[1]o!AE24</f>
        <v>etternässla</v>
      </c>
      <c r="Q17" s="38">
        <v>49</v>
      </c>
      <c r="R17" s="37" t="s">
        <v>139</v>
      </c>
      <c r="S17" s="38"/>
      <c r="T17" s="37" t="s">
        <v>140</v>
      </c>
    </row>
    <row r="18" spans="1:20" s="16" customFormat="1" ht="13.5" customHeight="1" x14ac:dyDescent="0.2">
      <c r="A18" s="4">
        <f>IF(COUNTBLANK(J17:J20)=0,1,0)*A16</f>
        <v>0</v>
      </c>
      <c r="B18" s="19" t="s">
        <v>210</v>
      </c>
      <c r="C18" s="17"/>
      <c r="D18" s="17"/>
      <c r="E18" s="18" t="s">
        <v>211</v>
      </c>
      <c r="F18" s="17"/>
      <c r="G18" s="17"/>
      <c r="H18" s="17"/>
      <c r="I18" s="17"/>
      <c r="J18" s="17"/>
      <c r="K18" s="12">
        <f>IF(COUNTBLANK(F18:I18)=3,F18*4,IF(COUNTBLANK(F18:I18)=2,(F18+G18)*2,IF(COUNTBLANK(F18:I18)=1,SUM(F18:H18)/0.75,SUM(F18:I18))))</f>
        <v>0</v>
      </c>
      <c r="L18" s="11">
        <f>IF(K18&gt;=40,1,IF(K18&gt;=20,2,4))</f>
        <v>4</v>
      </c>
      <c r="M18" s="11">
        <f>4-COUNTBLANK(F18:I18)</f>
        <v>0</v>
      </c>
      <c r="N18" s="11"/>
      <c r="O18" s="4" t="str">
        <f>[1]o!AE25</f>
        <v>fliknäva</v>
      </c>
      <c r="Q18" s="38">
        <v>51</v>
      </c>
      <c r="R18" s="37" t="s">
        <v>147</v>
      </c>
      <c r="S18" s="38">
        <v>59</v>
      </c>
      <c r="T18" s="37" t="s">
        <v>148</v>
      </c>
    </row>
    <row r="19" spans="1:20" s="4" customFormat="1" ht="13.5" customHeight="1" x14ac:dyDescent="0.2">
      <c r="A19" s="4">
        <f>IF(SUM(L17:L20)-SUM(M17:M20)&lt;=0,1,0)*A16</f>
        <v>0</v>
      </c>
      <c r="B19" s="19" t="s">
        <v>212</v>
      </c>
      <c r="C19" s="17"/>
      <c r="D19" s="17"/>
      <c r="E19" s="18" t="s">
        <v>213</v>
      </c>
      <c r="F19" s="17"/>
      <c r="G19" s="17"/>
      <c r="H19" s="17"/>
      <c r="I19" s="17"/>
      <c r="J19" s="17"/>
      <c r="K19" s="12">
        <f>IF(COUNTBLANK(F19:I19)=3,F19*4,IF(COUNTBLANK(F19:I19)=2,(F19+G19)*2,IF(COUNTBLANK(F19:I19)=1,SUM(F19:H19)/0.75,SUM(F19:I19))))</f>
        <v>0</v>
      </c>
      <c r="L19" s="11">
        <f>IF(K19&gt;=40,1,IF(K19&gt;=20,2,4))</f>
        <v>4</v>
      </c>
      <c r="M19" s="11">
        <f>4-COUNTBLANK(F19:I19)</f>
        <v>0</v>
      </c>
      <c r="N19" s="11"/>
      <c r="O19" s="4" t="str">
        <f>[1]o!AE26</f>
        <v>flikpilister</v>
      </c>
      <c r="Q19" s="38">
        <v>55</v>
      </c>
      <c r="R19" s="37" t="s">
        <v>151</v>
      </c>
      <c r="S19" s="38">
        <v>61</v>
      </c>
      <c r="T19" s="37" t="s">
        <v>152</v>
      </c>
    </row>
    <row r="20" spans="1:20" s="16" customFormat="1" ht="13.5" customHeight="1" thickBot="1" x14ac:dyDescent="0.25">
      <c r="A20" s="4">
        <f>A16*A17*A18*A19</f>
        <v>0</v>
      </c>
      <c r="B20" s="15" t="s">
        <v>214</v>
      </c>
      <c r="C20" s="13"/>
      <c r="D20" s="13"/>
      <c r="E20" s="14" t="s">
        <v>215</v>
      </c>
      <c r="F20" s="13"/>
      <c r="G20" s="13"/>
      <c r="H20" s="13"/>
      <c r="I20" s="13"/>
      <c r="J20" s="13"/>
      <c r="K20" s="12">
        <f>IF(COUNTBLANK(F20:I20)=3,F20*4,IF(COUNTBLANK(F20:I20)=2,(F20+G20)*2,IF(COUNTBLANK(F20:I20)=1,SUM(F20:H20)/0.75,SUM(F20:I20))))</f>
        <v>0</v>
      </c>
      <c r="L20" s="11">
        <f>IF(K20&gt;=40,1,IF(K20&gt;=20,2,4))</f>
        <v>4</v>
      </c>
      <c r="M20" s="11">
        <f>4-COUNTBLANK(F20:I20)</f>
        <v>0</v>
      </c>
      <c r="N20" s="11"/>
      <c r="O20" s="4" t="str">
        <f>[1]o!AE27</f>
        <v>flyghavre</v>
      </c>
      <c r="Q20" s="38">
        <v>59</v>
      </c>
      <c r="R20" s="37" t="s">
        <v>155</v>
      </c>
      <c r="S20" s="38">
        <v>65</v>
      </c>
      <c r="T20" s="37" t="s">
        <v>156</v>
      </c>
    </row>
    <row r="21" spans="1:20" s="16" customFormat="1" ht="13.5" customHeight="1" x14ac:dyDescent="0.2">
      <c r="A21" s="4">
        <f>IF(B22=0,0,1)</f>
        <v>0</v>
      </c>
      <c r="B21" s="27" t="s">
        <v>216</v>
      </c>
      <c r="C21" s="26" t="s">
        <v>204</v>
      </c>
      <c r="D21" s="25"/>
      <c r="E21" s="24"/>
      <c r="F21" s="23" t="s">
        <v>205</v>
      </c>
      <c r="G21" s="23" t="s">
        <v>205</v>
      </c>
      <c r="H21" s="23" t="s">
        <v>205</v>
      </c>
      <c r="I21" s="23" t="s">
        <v>205</v>
      </c>
      <c r="J21" s="22" t="s">
        <v>206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159</v>
      </c>
      <c r="S21" s="38">
        <v>69</v>
      </c>
      <c r="T21" s="37" t="s">
        <v>160</v>
      </c>
    </row>
    <row r="22" spans="1:20" s="16" customFormat="1" ht="13.5" customHeight="1" x14ac:dyDescent="0.2">
      <c r="A22" s="4">
        <f>IF(AND(COUNTBLANK(C23:D25)=0,D21&gt;0),1,0)*A21</f>
        <v>0</v>
      </c>
      <c r="B22" s="21"/>
      <c r="C22" s="20" t="s">
        <v>207</v>
      </c>
      <c r="D22" s="20" t="s">
        <v>208</v>
      </c>
      <c r="E22" s="18" t="s">
        <v>209</v>
      </c>
      <c r="F22" s="17"/>
      <c r="G22" s="17"/>
      <c r="H22" s="17"/>
      <c r="I22" s="17"/>
      <c r="J22" s="17"/>
      <c r="K22" s="12">
        <f>IF(COUNTBLANK(F22:I22)=3,F22*4,IF(COUNTBLANK(F22:I22)=2,(F22+G22)*2,IF(COUNTBLANK(F22:I22)=1,SUM(F22:H22)/0.75,SUM(F22:I22))))</f>
        <v>0</v>
      </c>
      <c r="L22" s="11">
        <f>IF(K22&gt;=40,1,IF(K22&gt;=20,2,4))</f>
        <v>4</v>
      </c>
      <c r="M22" s="11">
        <f>4-COUNTBLANK(F22:I22)</f>
        <v>0</v>
      </c>
      <c r="N22" s="11">
        <f>COUNTBLANK(C21:J25)+COUNTBLANK(B22)</f>
        <v>29</v>
      </c>
      <c r="O22" s="4" t="str">
        <f>[1]o!AE29</f>
        <v>fältveronika</v>
      </c>
      <c r="Q22" s="40">
        <v>65</v>
      </c>
      <c r="R22" s="39" t="s">
        <v>163</v>
      </c>
      <c r="S22" s="38">
        <v>70</v>
      </c>
      <c r="T22" s="37" t="s">
        <v>164</v>
      </c>
    </row>
    <row r="23" spans="1:20" s="16" customFormat="1" ht="13.5" customHeight="1" x14ac:dyDescent="0.2">
      <c r="A23" s="4">
        <f>IF(COUNTBLANK(J22:J25)=0,1,0)*A21</f>
        <v>0</v>
      </c>
      <c r="B23" s="19" t="s">
        <v>210</v>
      </c>
      <c r="C23" s="17"/>
      <c r="D23" s="17"/>
      <c r="E23" s="18" t="s">
        <v>211</v>
      </c>
      <c r="F23" s="17"/>
      <c r="G23" s="17"/>
      <c r="H23" s="17"/>
      <c r="I23" s="17"/>
      <c r="J23" s="17"/>
      <c r="K23" s="12">
        <f>IF(COUNTBLANK(F23:I23)=3,F23*4,IF(COUNTBLANK(F23:I23)=2,(F23+G23)*2,IF(COUNTBLANK(F23:I23)=1,SUM(F23:H23)/0.75,SUM(F23:I23))))</f>
        <v>0</v>
      </c>
      <c r="L23" s="11">
        <f>IF(K23&gt;=40,1,IF(K23&gt;=20,2,4))</f>
        <v>4</v>
      </c>
      <c r="M23" s="11">
        <f>4-COUNTBLANK(F23:I23)</f>
        <v>0</v>
      </c>
      <c r="N23" s="11"/>
      <c r="O23" s="4" t="str">
        <f>[1]o!AE30</f>
        <v>förgätmigej</v>
      </c>
      <c r="Q23" s="38">
        <v>69</v>
      </c>
      <c r="R23" s="37" t="s">
        <v>160</v>
      </c>
      <c r="S23" s="38">
        <v>71</v>
      </c>
      <c r="T23" s="37" t="s">
        <v>167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212</v>
      </c>
      <c r="C24" s="17"/>
      <c r="D24" s="17"/>
      <c r="E24" s="18" t="s">
        <v>213</v>
      </c>
      <c r="F24" s="17"/>
      <c r="G24" s="17"/>
      <c r="H24" s="17"/>
      <c r="I24" s="17"/>
      <c r="J24" s="17"/>
      <c r="K24" s="12">
        <f>IF(COUNTBLANK(F24:I24)=3,F24*4,IF(COUNTBLANK(F24:I24)=2,(F24+G24)*2,IF(COUNTBLANK(F24:I24)=1,SUM(F24:H24)/0.75,SUM(F24:I24))))</f>
        <v>0</v>
      </c>
      <c r="L24" s="11">
        <f>IF(K24&gt;=40,1,IF(K24&gt;=20,2,4))</f>
        <v>4</v>
      </c>
      <c r="M24" s="11">
        <f>4-COUNTBLANK(F24:I24)</f>
        <v>0</v>
      </c>
      <c r="N24" s="11"/>
      <c r="O24" s="4" t="str">
        <f>[1]o!AE31</f>
        <v>förgätmigej, åker-</v>
      </c>
      <c r="Q24" s="38">
        <v>73</v>
      </c>
      <c r="R24" s="37" t="s">
        <v>170</v>
      </c>
      <c r="S24" s="38" t="s">
        <v>171</v>
      </c>
      <c r="T24" s="37" t="s">
        <v>172</v>
      </c>
    </row>
    <row r="25" spans="1:20" s="16" customFormat="1" ht="13.5" customHeight="1" thickBot="1" x14ac:dyDescent="0.25">
      <c r="A25" s="4">
        <f>A21*A22*A23*A24</f>
        <v>0</v>
      </c>
      <c r="B25" s="15" t="s">
        <v>214</v>
      </c>
      <c r="C25" s="13"/>
      <c r="D25" s="13"/>
      <c r="E25" s="14" t="s">
        <v>215</v>
      </c>
      <c r="F25" s="13"/>
      <c r="G25" s="13"/>
      <c r="H25" s="13"/>
      <c r="I25" s="13"/>
      <c r="J25" s="13"/>
      <c r="K25" s="12">
        <f>IF(COUNTBLANK(F25:I25)=3,F25*4,IF(COUNTBLANK(F25:I25)=2,(F25+G25)*2,IF(COUNTBLANK(F25:I25)=1,SUM(F25:H25)/0.75,SUM(F25:I25))))</f>
        <v>0</v>
      </c>
      <c r="L25" s="11">
        <f>IF(K25&gt;=40,1,IF(K25&gt;=20,2,4))</f>
        <v>4</v>
      </c>
      <c r="M25" s="11">
        <f>4-COUNTBLANK(F25:I25)</f>
        <v>0</v>
      </c>
      <c r="N25" s="11"/>
      <c r="O25" s="4" t="str">
        <f>[1]o!AE32</f>
        <v>gatkamomill</v>
      </c>
      <c r="Q25" s="38">
        <v>75</v>
      </c>
      <c r="R25" s="37" t="s">
        <v>176</v>
      </c>
      <c r="T25" s="36"/>
    </row>
    <row r="26" spans="1:20" s="16" customFormat="1" ht="13.5" customHeight="1" x14ac:dyDescent="0.2">
      <c r="A26" s="4">
        <f>IF(B27=0,0,1)</f>
        <v>0</v>
      </c>
      <c r="B26" s="27" t="s">
        <v>217</v>
      </c>
      <c r="C26" s="26" t="s">
        <v>204</v>
      </c>
      <c r="D26" s="25"/>
      <c r="E26" s="24"/>
      <c r="F26" s="23" t="s">
        <v>205</v>
      </c>
      <c r="G26" s="23" t="s">
        <v>205</v>
      </c>
      <c r="H26" s="23" t="s">
        <v>205</v>
      </c>
      <c r="I26" s="23" t="s">
        <v>205</v>
      </c>
      <c r="J26" s="22" t="s">
        <v>206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179</v>
      </c>
      <c r="T26" s="36"/>
    </row>
    <row r="27" spans="1:20" s="16" customFormat="1" ht="13.5" customHeight="1" x14ac:dyDescent="0.2">
      <c r="A27" s="4">
        <f>IF(AND(COUNTBLANK(C28:D30)=0,D26&gt;0),1,0)*A26</f>
        <v>0</v>
      </c>
      <c r="B27" s="21"/>
      <c r="C27" s="20" t="s">
        <v>207</v>
      </c>
      <c r="D27" s="20" t="s">
        <v>208</v>
      </c>
      <c r="E27" s="18" t="s">
        <v>209</v>
      </c>
      <c r="F27" s="17"/>
      <c r="G27" s="17"/>
      <c r="H27" s="17"/>
      <c r="I27" s="17"/>
      <c r="J27" s="17"/>
      <c r="K27" s="12">
        <f>IF(COUNTBLANK(F27:I27)=3,F27*4,IF(COUNTBLANK(F27:I27)=2,(F27+G27)*2,IF(COUNTBLANK(F27:I27)=1,SUM(F27:H27)/0.75,SUM(F27:I27))))</f>
        <v>0</v>
      </c>
      <c r="L27" s="11">
        <f>IF(K27&gt;=40,1,IF(K27&gt;=20,2,4))</f>
        <v>4</v>
      </c>
      <c r="M27" s="11">
        <f>4-COUNTBLANK(F27:I27)</f>
        <v>0</v>
      </c>
      <c r="N27" s="11">
        <f>COUNTBLANK(C26:J30)+COUNTBLANK(B27)</f>
        <v>29</v>
      </c>
      <c r="O27" s="4" t="str">
        <f>[1]o!AE34</f>
        <v>gräs, annuell</v>
      </c>
      <c r="Q27" s="38">
        <v>83</v>
      </c>
      <c r="R27" s="37" t="s">
        <v>181</v>
      </c>
      <c r="T27" s="36"/>
    </row>
    <row r="28" spans="1:20" s="16" customFormat="1" ht="13.5" customHeight="1" x14ac:dyDescent="0.2">
      <c r="A28" s="4">
        <f>IF(COUNTBLANK(J27:J30)=0,1,0)*A26</f>
        <v>0</v>
      </c>
      <c r="B28" s="19" t="s">
        <v>210</v>
      </c>
      <c r="C28" s="17"/>
      <c r="D28" s="17"/>
      <c r="E28" s="18" t="s">
        <v>211</v>
      </c>
      <c r="F28" s="17"/>
      <c r="G28" s="17"/>
      <c r="H28" s="17"/>
      <c r="I28" s="17"/>
      <c r="J28" s="17"/>
      <c r="K28" s="12">
        <f>IF(COUNTBLANK(F28:I28)=3,F28*4,IF(COUNTBLANK(F28:I28)=2,(F28+G28)*2,IF(COUNTBLANK(F28:I28)=1,SUM(F28:H28)/0.75,SUM(F28:I28))))</f>
        <v>0</v>
      </c>
      <c r="L28" s="11">
        <f>IF(K28&gt;=40,1,IF(K28&gt;=20,2,4))</f>
        <v>4</v>
      </c>
      <c r="M28" s="11">
        <f>4-COUNTBLANK(F28:I28)</f>
        <v>0</v>
      </c>
      <c r="N28" s="11"/>
      <c r="O28" s="4" t="str">
        <f>[1]o!AE35</f>
        <v>gröe, vit-</v>
      </c>
      <c r="Q28" s="38">
        <v>85</v>
      </c>
      <c r="R28" s="37" t="s">
        <v>184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212</v>
      </c>
      <c r="C29" s="17"/>
      <c r="D29" s="17"/>
      <c r="E29" s="18" t="s">
        <v>213</v>
      </c>
      <c r="F29" s="17"/>
      <c r="G29" s="17"/>
      <c r="H29" s="17"/>
      <c r="I29" s="17"/>
      <c r="J29" s="17"/>
      <c r="K29" s="12">
        <f>IF(COUNTBLANK(F29:I29)=3,F29*4,IF(COUNTBLANK(F29:I29)=2,(F29+G29)*2,IF(COUNTBLANK(F29:I29)=1,SUM(F29:H29)/0.75,SUM(F29:I29))))</f>
        <v>0</v>
      </c>
      <c r="L29" s="11">
        <f>IF(K29&gt;=40,1,IF(K29&gt;=20,2,4))</f>
        <v>4</v>
      </c>
      <c r="M29" s="11">
        <f>4-COUNTBLANK(F29:I29)</f>
        <v>0</v>
      </c>
      <c r="N29" s="11"/>
      <c r="O29" s="4" t="str">
        <f>[1]o!AE36</f>
        <v>gulmåra</v>
      </c>
      <c r="Q29" s="35">
        <v>87</v>
      </c>
      <c r="R29" s="34" t="s">
        <v>186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214</v>
      </c>
      <c r="C30" s="13"/>
      <c r="D30" s="13"/>
      <c r="E30" s="14" t="s">
        <v>215</v>
      </c>
      <c r="F30" s="13"/>
      <c r="G30" s="13"/>
      <c r="H30" s="13"/>
      <c r="I30" s="13"/>
      <c r="J30" s="13"/>
      <c r="K30" s="12">
        <f>IF(COUNTBLANK(F30:I30)=3,F30*4,IF(COUNTBLANK(F30:I30)=2,(F30+G30)*2,IF(COUNTBLANK(F30:I30)=1,SUM(F30:H30)/0.75,SUM(F30:I30))))</f>
        <v>0</v>
      </c>
      <c r="L30" s="11">
        <f>IF(K30&gt;=40,1,IF(K30&gt;=20,2,4))</f>
        <v>4</v>
      </c>
      <c r="M30" s="11">
        <f>4-COUNTBLANK(F30:I30)</f>
        <v>0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0</v>
      </c>
      <c r="B31" s="27" t="s">
        <v>218</v>
      </c>
      <c r="C31" s="26" t="s">
        <v>204</v>
      </c>
      <c r="D31" s="25"/>
      <c r="E31" s="24"/>
      <c r="F31" s="23" t="s">
        <v>205</v>
      </c>
      <c r="G31" s="23" t="s">
        <v>205</v>
      </c>
      <c r="H31" s="23" t="s">
        <v>205</v>
      </c>
      <c r="I31" s="23" t="s">
        <v>205</v>
      </c>
      <c r="J31" s="22" t="s">
        <v>206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0</v>
      </c>
      <c r="B32" s="21"/>
      <c r="C32" s="20" t="s">
        <v>207</v>
      </c>
      <c r="D32" s="20" t="s">
        <v>208</v>
      </c>
      <c r="E32" s="18" t="s">
        <v>209</v>
      </c>
      <c r="F32" s="17"/>
      <c r="G32" s="17"/>
      <c r="H32" s="17"/>
      <c r="I32" s="17"/>
      <c r="J32" s="17"/>
      <c r="K32" s="12">
        <f>IF(COUNTBLANK(F32:I32)=3,F32*4,IF(COUNTBLANK(F32:I32)=2,(F32+G32)*2,IF(COUNTBLANK(F32:I32)=1,SUM(F32:H32)/0.75,SUM(F32:I32))))</f>
        <v>0</v>
      </c>
      <c r="L32" s="11">
        <f>IF(K32&gt;=40,1,IF(K32&gt;=20,2,4))</f>
        <v>4</v>
      </c>
      <c r="M32" s="11">
        <f>4-COUNTBLANK(F32:I32)</f>
        <v>0</v>
      </c>
      <c r="N32" s="11">
        <f>COUNTBLANK(C31:J35)+COUNTBLANK(B32)</f>
        <v>29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0</v>
      </c>
      <c r="B33" s="19" t="s">
        <v>210</v>
      </c>
      <c r="C33" s="17"/>
      <c r="D33" s="17"/>
      <c r="E33" s="18" t="s">
        <v>211</v>
      </c>
      <c r="F33" s="17"/>
      <c r="G33" s="17"/>
      <c r="H33" s="17"/>
      <c r="I33" s="17"/>
      <c r="J33" s="17"/>
      <c r="K33" s="12">
        <f>IF(COUNTBLANK(F33:I33)=3,F33*4,IF(COUNTBLANK(F33:I33)=2,(F33+G33)*2,IF(COUNTBLANK(F33:I33)=1,SUM(F33:H33)/0.75,SUM(F33:I33))))</f>
        <v>0</v>
      </c>
      <c r="L33" s="11">
        <f>IF(K33&gt;=40,1,IF(K33&gt;=20,2,4))</f>
        <v>4</v>
      </c>
      <c r="M33" s="11">
        <f>4-COUNTBLANK(F33:I33)</f>
        <v>0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212</v>
      </c>
      <c r="C34" s="17"/>
      <c r="D34" s="17"/>
      <c r="E34" s="18" t="s">
        <v>213</v>
      </c>
      <c r="F34" s="17"/>
      <c r="G34" s="17"/>
      <c r="H34" s="17"/>
      <c r="I34" s="17"/>
      <c r="J34" s="17"/>
      <c r="K34" s="12">
        <f>IF(COUNTBLANK(F34:I34)=3,F34*4,IF(COUNTBLANK(F34:I34)=2,(F34+G34)*2,IF(COUNTBLANK(F34:I34)=1,SUM(F34:H34)/0.75,SUM(F34:I34))))</f>
        <v>0</v>
      </c>
      <c r="L34" s="11">
        <f>IF(K34&gt;=40,1,IF(K34&gt;=20,2,4))</f>
        <v>4</v>
      </c>
      <c r="M34" s="11">
        <f>4-COUNTBLANK(F34:I34)</f>
        <v>0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214</v>
      </c>
      <c r="C35" s="13"/>
      <c r="D35" s="13"/>
      <c r="E35" s="14" t="s">
        <v>215</v>
      </c>
      <c r="F35" s="13"/>
      <c r="G35" s="13"/>
      <c r="H35" s="13"/>
      <c r="I35" s="13"/>
      <c r="J35" s="13"/>
      <c r="K35" s="12">
        <f>IF(COUNTBLANK(F35:I35)=3,F35*4,IF(COUNTBLANK(F35:I35)=2,(F35+G35)*2,IF(COUNTBLANK(F35:I35)=1,SUM(F35:H35)/0.75,SUM(F35:I35))))</f>
        <v>0</v>
      </c>
      <c r="L35" s="11">
        <f>IF(K35&gt;=40,1,IF(K35&gt;=20,2,4))</f>
        <v>4</v>
      </c>
      <c r="M35" s="11">
        <f>4-COUNTBLANK(F35:I35)</f>
        <v>0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219</v>
      </c>
      <c r="C36" s="26" t="s">
        <v>204</v>
      </c>
      <c r="D36" s="25"/>
      <c r="E36" s="24"/>
      <c r="F36" s="23" t="s">
        <v>205</v>
      </c>
      <c r="G36" s="23" t="s">
        <v>205</v>
      </c>
      <c r="H36" s="23" t="s">
        <v>205</v>
      </c>
      <c r="I36" s="23" t="s">
        <v>205</v>
      </c>
      <c r="J36" s="22" t="s">
        <v>206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207</v>
      </c>
      <c r="D37" s="20" t="s">
        <v>208</v>
      </c>
      <c r="E37" s="18" t="s">
        <v>209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210</v>
      </c>
      <c r="C38" s="17"/>
      <c r="D38" s="17"/>
      <c r="E38" s="18" t="s">
        <v>211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212</v>
      </c>
      <c r="C39" s="17"/>
      <c r="D39" s="17"/>
      <c r="E39" s="18" t="s">
        <v>213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214</v>
      </c>
      <c r="C40" s="13"/>
      <c r="D40" s="13"/>
      <c r="E40" s="14" t="s">
        <v>215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220</v>
      </c>
      <c r="C41" s="26" t="s">
        <v>204</v>
      </c>
      <c r="D41" s="25"/>
      <c r="E41" s="24"/>
      <c r="F41" s="23" t="s">
        <v>205</v>
      </c>
      <c r="G41" s="23" t="s">
        <v>205</v>
      </c>
      <c r="H41" s="23" t="s">
        <v>205</v>
      </c>
      <c r="I41" s="23" t="s">
        <v>205</v>
      </c>
      <c r="J41" s="22" t="s">
        <v>206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207</v>
      </c>
      <c r="D42" s="20" t="s">
        <v>208</v>
      </c>
      <c r="E42" s="18" t="s">
        <v>209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210</v>
      </c>
      <c r="C43" s="17"/>
      <c r="D43" s="17"/>
      <c r="E43" s="18" t="s">
        <v>211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212</v>
      </c>
      <c r="C44" s="17"/>
      <c r="D44" s="17"/>
      <c r="E44" s="18" t="s">
        <v>213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214</v>
      </c>
      <c r="C45" s="13"/>
      <c r="D45" s="13"/>
      <c r="E45" s="14" t="s">
        <v>215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221</v>
      </c>
      <c r="C46" s="26" t="s">
        <v>204</v>
      </c>
      <c r="D46" s="25"/>
      <c r="E46" s="24"/>
      <c r="F46" s="23" t="s">
        <v>205</v>
      </c>
      <c r="G46" s="23" t="s">
        <v>205</v>
      </c>
      <c r="H46" s="23" t="s">
        <v>205</v>
      </c>
      <c r="I46" s="23" t="s">
        <v>205</v>
      </c>
      <c r="J46" s="22" t="s">
        <v>206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207</v>
      </c>
      <c r="D47" s="20" t="s">
        <v>208</v>
      </c>
      <c r="E47" s="18" t="s">
        <v>209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210</v>
      </c>
      <c r="C48" s="17"/>
      <c r="D48" s="17"/>
      <c r="E48" s="18" t="s">
        <v>211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212</v>
      </c>
      <c r="C49" s="17"/>
      <c r="D49" s="17"/>
      <c r="E49" s="18" t="s">
        <v>213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214</v>
      </c>
      <c r="C50" s="13"/>
      <c r="D50" s="13"/>
      <c r="E50" s="14" t="s">
        <v>215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222</v>
      </c>
      <c r="C51" s="26" t="s">
        <v>204</v>
      </c>
      <c r="D51" s="25"/>
      <c r="E51" s="24"/>
      <c r="F51" s="23" t="s">
        <v>205</v>
      </c>
      <c r="G51" s="23" t="s">
        <v>205</v>
      </c>
      <c r="H51" s="23" t="s">
        <v>205</v>
      </c>
      <c r="I51" s="23" t="s">
        <v>205</v>
      </c>
      <c r="J51" s="22" t="s">
        <v>206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207</v>
      </c>
      <c r="D52" s="20" t="s">
        <v>208</v>
      </c>
      <c r="E52" s="18" t="s">
        <v>209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210</v>
      </c>
      <c r="C53" s="17"/>
      <c r="D53" s="17"/>
      <c r="E53" s="18" t="s">
        <v>211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212</v>
      </c>
      <c r="C54" s="17"/>
      <c r="D54" s="17"/>
      <c r="E54" s="18" t="s">
        <v>213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214</v>
      </c>
      <c r="C55" s="13"/>
      <c r="D55" s="13"/>
      <c r="E55" s="14" t="s">
        <v>215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223</v>
      </c>
      <c r="C56" s="196" t="s">
        <v>224</v>
      </c>
      <c r="D56" s="196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7"/>
      <c r="C57" s="199"/>
      <c r="D57" s="200"/>
      <c r="E57" s="6"/>
      <c r="F57" s="203"/>
      <c r="G57" s="203"/>
      <c r="H57" s="203"/>
      <c r="I57" s="203"/>
      <c r="J57" s="204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1000</v>
      </c>
      <c r="B58" s="198"/>
      <c r="C58" s="201"/>
      <c r="D58" s="202"/>
      <c r="E58" s="7"/>
      <c r="F58" s="205"/>
      <c r="G58" s="205"/>
      <c r="H58" s="205"/>
      <c r="I58" s="205"/>
      <c r="J58" s="206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35" priority="36">
      <formula>LEN(TRIM(B57))&gt;0</formula>
    </cfRule>
  </conditionalFormatting>
  <conditionalFormatting sqref="B16:J20">
    <cfRule type="expression" dxfId="34" priority="32">
      <formula>IF($A$20=1,1,0)</formula>
    </cfRule>
  </conditionalFormatting>
  <conditionalFormatting sqref="B21:J25">
    <cfRule type="expression" dxfId="33" priority="28">
      <formula>IF($A$25=1,1,0)</formula>
    </cfRule>
  </conditionalFormatting>
  <conditionalFormatting sqref="B26:J30">
    <cfRule type="expression" dxfId="32" priority="24">
      <formula>IF($A$30=1,1,0)</formula>
    </cfRule>
  </conditionalFormatting>
  <conditionalFormatting sqref="B31:J35">
    <cfRule type="expression" dxfId="31" priority="20">
      <formula>IF($A$35=1,1,0)</formula>
    </cfRule>
  </conditionalFormatting>
  <conditionalFormatting sqref="B36:J40">
    <cfRule type="expression" dxfId="30" priority="16">
      <formula>IF($A$40=1,1,0)</formula>
    </cfRule>
  </conditionalFormatting>
  <conditionalFormatting sqref="B41:J45">
    <cfRule type="expression" dxfId="29" priority="12">
      <formula>IF($A$45=1,1,0)</formula>
    </cfRule>
  </conditionalFormatting>
  <conditionalFormatting sqref="B46:J50">
    <cfRule type="expression" dxfId="28" priority="8">
      <formula>IF($A$50=1,1,0)</formula>
    </cfRule>
  </conditionalFormatting>
  <conditionalFormatting sqref="B51:J55">
    <cfRule type="expression" dxfId="27" priority="4">
      <formula>IF($A$55=1,1,0)</formula>
    </cfRule>
  </conditionalFormatting>
  <conditionalFormatting sqref="D16 C18:D20">
    <cfRule type="expression" dxfId="26" priority="35">
      <formula>IF(AND($A$16=1,$A$17=1),1,0)</formula>
    </cfRule>
  </conditionalFormatting>
  <conditionalFormatting sqref="D21 C23:D25">
    <cfRule type="expression" dxfId="25" priority="31">
      <formula>IF(AND($A$21=1,$A$22=1),1,0)</formula>
    </cfRule>
  </conditionalFormatting>
  <conditionalFormatting sqref="D26 C28:D30">
    <cfRule type="expression" dxfId="24" priority="27">
      <formula>IF(AND($A$26=1,$A$27=1),1,0)</formula>
    </cfRule>
  </conditionalFormatting>
  <conditionalFormatting sqref="D31 C33:D35">
    <cfRule type="expression" dxfId="23" priority="23">
      <formula>IF(AND($A$31=1,$A$32=1),1,0)</formula>
    </cfRule>
  </conditionalFormatting>
  <conditionalFormatting sqref="D36 C38:D40">
    <cfRule type="expression" dxfId="22" priority="19">
      <formula>IF(AND($A$36=1,$A$37=1),1,0)</formula>
    </cfRule>
  </conditionalFormatting>
  <conditionalFormatting sqref="D41 C43:D45">
    <cfRule type="expression" dxfId="21" priority="15">
      <formula>IF(AND($A$41=1,$A$42=1),1,0)</formula>
    </cfRule>
  </conditionalFormatting>
  <conditionalFormatting sqref="D46 C48:D50">
    <cfRule type="expression" dxfId="20" priority="11">
      <formula>IF(AND($A$46=1,$A$47=1),1,0)</formula>
    </cfRule>
  </conditionalFormatting>
  <conditionalFormatting sqref="D51 C53:D55">
    <cfRule type="expression" dxfId="19" priority="7">
      <formula>IF(AND($A$51=1,$A$52=1),1,0)</formula>
    </cfRule>
  </conditionalFormatting>
  <conditionalFormatting sqref="F17:I20">
    <cfRule type="expression" dxfId="18" priority="33">
      <formula>IF(AND($A$16=1,$A$19=1),1,0)</formula>
    </cfRule>
  </conditionalFormatting>
  <conditionalFormatting sqref="F22:I25">
    <cfRule type="expression" dxfId="17" priority="29">
      <formula>IF(AND($A$21=1,$A$24=1),1,0)</formula>
    </cfRule>
  </conditionalFormatting>
  <conditionalFormatting sqref="F27:I30">
    <cfRule type="expression" dxfId="16" priority="25">
      <formula>IF(AND($A$26=1,$A$29=1),1,0)</formula>
    </cfRule>
  </conditionalFormatting>
  <conditionalFormatting sqref="F32:I35">
    <cfRule type="expression" dxfId="15" priority="21">
      <formula>IF(AND($A$31=1,$A$34=1),1,0)</formula>
    </cfRule>
  </conditionalFormatting>
  <conditionalFormatting sqref="F37:I40">
    <cfRule type="expression" dxfId="14" priority="17">
      <formula>IF(AND($A$36=1,$A$39=1),1,0)</formula>
    </cfRule>
  </conditionalFormatting>
  <conditionalFormatting sqref="F42:I45">
    <cfRule type="expression" dxfId="13" priority="13">
      <formula>IF(AND($A$41=1,$A$44=1),1,0)</formula>
    </cfRule>
  </conditionalFormatting>
  <conditionalFormatting sqref="F47:I50">
    <cfRule type="expression" dxfId="12" priority="9">
      <formula>IF(AND($A$46=1,$A$49=1),1,0)</formula>
    </cfRule>
  </conditionalFormatting>
  <conditionalFormatting sqref="F52:I55">
    <cfRule type="expression" dxfId="11" priority="5">
      <formula>IF(AND($A$51=1,$A$54=1),1,0)</formula>
    </cfRule>
  </conditionalFormatting>
  <conditionalFormatting sqref="G1:J1">
    <cfRule type="expression" dxfId="10" priority="2">
      <formula>IF(A1=1000,1,0)</formula>
    </cfRule>
    <cfRule type="expression" dxfId="9" priority="3">
      <formula>IF(A1=0,1,0)</formula>
    </cfRule>
    <cfRule type="containsBlanks" dxfId="8" priority="1" stopIfTrue="1">
      <formula>LEN(TRIM(G1))=0</formula>
    </cfRule>
  </conditionalFormatting>
  <conditionalFormatting sqref="J17:J20">
    <cfRule type="expression" dxfId="7" priority="34">
      <formula>IF(AND($A$16=1,$A$18=1),1,0)</formula>
    </cfRule>
  </conditionalFormatting>
  <conditionalFormatting sqref="J22:J25">
    <cfRule type="expression" dxfId="6" priority="30">
      <formula>IF(AND($A$21=1,$A$23=1),1,0)</formula>
    </cfRule>
  </conditionalFormatting>
  <conditionalFormatting sqref="J27:J30">
    <cfRule type="expression" dxfId="5" priority="26">
      <formula>IF(AND($A$26=1,$A$28=1),1,0)</formula>
    </cfRule>
  </conditionalFormatting>
  <conditionalFormatting sqref="J32:J35">
    <cfRule type="expression" dxfId="4" priority="22">
      <formula>IF(AND($A$31=1,$A$33=1),1,0)</formula>
    </cfRule>
  </conditionalFormatting>
  <conditionalFormatting sqref="J37:J40">
    <cfRule type="expression" dxfId="3" priority="18">
      <formula>IF(AND($A$36=1,$A$38=1),1,0)</formula>
    </cfRule>
  </conditionalFormatting>
  <conditionalFormatting sqref="J42:J45">
    <cfRule type="expression" dxfId="2" priority="14">
      <formula>IF(AND($A$41=1,$A$43=1),1,0)</formula>
    </cfRule>
  </conditionalFormatting>
  <conditionalFormatting sqref="J47:J50">
    <cfRule type="expression" dxfId="1" priority="10">
      <formula>IF(AND($A$46=1,$A$48=1),1,0)</formula>
    </cfRule>
  </conditionalFormatting>
  <conditionalFormatting sqref="J52:J55">
    <cfRule type="expression" dxfId="0" priority="6">
      <formula>IF(AND($A$51=1,$A$53=1),1,0)</formula>
    </cfRule>
  </conditionalFormatting>
  <dataValidations count="1">
    <dataValidation type="list" allowBlank="1" showInputMessage="1" showErrorMessage="1" sqref="B17 B22 B27 B32 B37 B42 B47 B52" xr:uid="{BDC5C0C2-2790-4DF2-8FFB-7AA3A938FEA7}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F2A055-9E8C-4209-AB26-E0ACF1E5816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D77E75-57A9-47F8-829C-7BD2FA4E4A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4F48CC-CB38-4054-A031-F797E1C9B902}">
  <ds:schemaRefs>
    <ds:schemaRef ds:uri="http://schemas.microsoft.com/office/2006/metadata/properties"/>
    <ds:schemaRef ds:uri="http://www.w3.org/2000/xmlns/"/>
    <ds:schemaRef ds:uri="01a7ce85-e75b-443b-b423-b81d6cd7db4f"/>
    <ds:schemaRef ds:uri="http://www.w3.org/2001/XMLSchema-instance"/>
    <ds:schemaRef ds:uri="479e71f0-4587-44e8-bb07-259c99522de5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8</vt:i4>
      </vt:variant>
      <vt:variant>
        <vt:lpstr>Namngivna områden</vt:lpstr>
      </vt:variant>
      <vt:variant>
        <vt:i4>3</vt:i4>
      </vt:variant>
    </vt:vector>
  </HeadingPairs>
  <TitlesOfParts>
    <vt:vector size="11" baseType="lpstr">
      <vt:lpstr>Spr1</vt:lpstr>
      <vt:lpstr>Spr2</vt:lpstr>
      <vt:lpstr>Spr3</vt:lpstr>
      <vt:lpstr>Spr4</vt:lpstr>
      <vt:lpstr>Blad1</vt:lpstr>
      <vt:lpstr>Ogräsräkning 1</vt:lpstr>
      <vt:lpstr>Ogräsräkning 2</vt:lpstr>
      <vt:lpstr>Ogräsräkning 3</vt:lpstr>
      <vt:lpstr>'Ogräsräkning 1'!Utskriftsområde</vt:lpstr>
      <vt:lpstr>'Ogräsräkning 2'!Utskriftsområde</vt:lpstr>
      <vt:lpstr>'Ogräsräkning 3'!Utskriftsområde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Tobias Heintze</dc:creator>
  <cp:keywords/>
  <dc:description/>
  <cp:lastModifiedBy>Sven-Åke Rydell</cp:lastModifiedBy>
  <cp:revision/>
  <dcterms:created xsi:type="dcterms:W3CDTF">2022-04-29T08:48:53Z</dcterms:created>
  <dcterms:modified xsi:type="dcterms:W3CDTF">2023-05-11T09:57:45Z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